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35" tabRatio="934" activeTab="5"/>
  </bookViews>
  <sheets>
    <sheet name="PREÇO POR EMPREGADO" sheetId="1" r:id="rId1"/>
    <sheet name="INSUMOS E MATERIAIS" sheetId="2" r:id="rId2"/>
    <sheet name="UNIFORMES" sheetId="3" r:id="rId3"/>
    <sheet name="COMPLEMENTO" sheetId="4" r:id="rId4"/>
    <sheet name="ÁREAS" sheetId="5" r:id="rId5"/>
    <sheet name="VALORES LIMITES" sheetId="6" r:id="rId6"/>
  </sheets>
  <definedNames>
    <definedName name="_xlnm.Print_Area" localSheetId="0">'PREÇO POR EMPREGADO'!$A$1:$I$110</definedName>
    <definedName name="_xlnm.Print_Area" localSheetId="3">COMPLEMENTO!$B$2:$L$48</definedName>
    <definedName name="_Toc513197346" localSheetId="1">'INSUMOS E MATERIAIS'!$B$3</definedName>
    <definedName name="_xlnm.Print_Area" localSheetId="1">'INSUMOS E MATERIAIS'!$A$1:$T$91</definedName>
  </definedNames>
  <calcPr calcId="144525"/>
</workbook>
</file>

<file path=xl/sharedStrings.xml><?xml version="1.0" encoding="utf-8"?>
<sst xmlns="http://schemas.openxmlformats.org/spreadsheetml/2006/main" count="326">
  <si>
    <t>Categoria profissional:  Servente de Limpeza cód.  5143-20</t>
  </si>
  <si>
    <t>Dados para composição dos custos referentes à mão-de-obra</t>
  </si>
  <si>
    <t>Tipo de serviço (mesmo serviço com características distintas)</t>
  </si>
  <si>
    <t>Limpeza</t>
  </si>
  <si>
    <t>Classificação Brasileira de Ocupações (CBO)</t>
  </si>
  <si>
    <t>5143-20</t>
  </si>
  <si>
    <t>Salário Nominativo da Categoria Profissional</t>
  </si>
  <si>
    <t>Categoria profissional (vinculada à execução contratual)</t>
  </si>
  <si>
    <t>Servente de Limpeza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</si>
  <si>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</si>
  <si>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</si>
  <si>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</si>
  <si>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</si>
  <si>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</si>
  <si>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A</t>
  </si>
  <si>
    <t xml:space="preserve">Salário Base </t>
  </si>
  <si>
    <t>B</t>
  </si>
  <si>
    <t xml:space="preserve">Adicional Periculosidade </t>
  </si>
  <si>
    <t>C</t>
  </si>
  <si>
    <t>Adicional Insalubridade</t>
  </si>
  <si>
    <t>D</t>
  </si>
  <si>
    <t>Adicional Noturno</t>
  </si>
  <si>
    <t>E</t>
  </si>
  <si>
    <t>Adicional de Hora Noturna Reduzida</t>
  </si>
  <si>
    <t>F</t>
  </si>
  <si>
    <t>Adicional de Hora Extra no Feriado Trabalhado</t>
  </si>
  <si>
    <t>G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</si>
  <si>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</si>
  <si>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</si>
  <si>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</si>
  <si>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</si>
  <si>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r>
      <rPr>
        <sz val="10"/>
        <rFont val="Arial"/>
        <charset val="134"/>
      </rPr>
      <t>13 (Décimo-terceiro) salário</t>
    </r>
    <r>
      <rPr>
        <sz val="10"/>
        <color indexed="10"/>
        <rFont val="Arial"/>
        <charset val="134"/>
      </rPr>
      <t xml:space="preserve"> </t>
    </r>
  </si>
  <si>
    <r>
      <rPr>
        <sz val="10"/>
        <rFont val="Arial"/>
        <charset val="134"/>
      </rPr>
      <t>Férias e Adicional de Férias</t>
    </r>
  </si>
  <si>
    <t>TOTAL SUBMÓDULO 2.1</t>
  </si>
  <si>
    <t>Submódulo 2.2 - GPS, FGTS e Outras Contribuições</t>
  </si>
  <si>
    <t xml:space="preserve">INSS </t>
  </si>
  <si>
    <t xml:space="preserve">Salário Educação </t>
  </si>
  <si>
    <t>SAT (Seguro Acidente de Trabalho) = RAT x FAP</t>
  </si>
  <si>
    <t>SESI/SESC</t>
  </si>
  <si>
    <t xml:space="preserve">SENAI/SENAC </t>
  </si>
  <si>
    <t xml:space="preserve">SEBRAE 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</si>
  <si>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</si>
  <si>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</si>
  <si>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</si>
  <si>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</si>
  <si>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</si>
  <si>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 xml:space="preserve">Transporte </t>
  </si>
  <si>
    <t>-</t>
  </si>
  <si>
    <r>
      <rPr>
        <sz val="10"/>
        <rFont val="Arial"/>
        <charset val="134"/>
      </rPr>
      <t xml:space="preserve">Auxílio-Refeição/Alimentaçã  </t>
    </r>
    <r>
      <rPr>
        <b/>
        <sz val="10"/>
        <rFont val="Arial"/>
        <charset val="134"/>
      </rPr>
      <t>(auxilio alimentação- CCT Cla. nº 13 )</t>
    </r>
  </si>
  <si>
    <t xml:space="preserve">Assistência Médica e Familiar 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</si>
  <si>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</si>
  <si>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</si>
  <si>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</si>
  <si>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</si>
  <si>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</si>
  <si>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</si>
  <si>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</si>
  <si>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</si>
  <si>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</si>
  <si>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</si>
  <si>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</si>
  <si>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</si>
  <si>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</si>
  <si>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</si>
  <si>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>Multa do FGTS e Contribuição Social sobre o Aviso Prévio Indenizado</t>
  </si>
  <si>
    <t xml:space="preserve">Aviso Prévio Trabalhado </t>
  </si>
  <si>
    <t>Incidência dos encargos do submódulo 2.2 sobre Aviso Prévio Trabalhado</t>
  </si>
  <si>
    <t xml:space="preserve">Multa do FGTS e Contribuição Social sobre o Aviso Prévio Trabalhado. </t>
  </si>
  <si>
    <t>TOTAL DO MÓDULO 3</t>
  </si>
  <si>
    <t>MÓDULO 4 – CUSTO DE REPOSIÇÃO DO PROFISSIONAL AUSENTE</t>
  </si>
  <si>
    <t>Submódulo 4.1 - Ausências Legais</t>
  </si>
  <si>
    <t>Férias</t>
  </si>
  <si>
    <t>Ausências Legais</t>
  </si>
  <si>
    <t>Licença Paternidade</t>
  </si>
  <si>
    <r>
      <rPr>
        <sz val="10"/>
        <rFont val="Arial"/>
        <charset val="134"/>
      </rPr>
      <t>Ausência por Acidente de Trabalho</t>
    </r>
    <r>
      <rPr>
        <sz val="10"/>
        <color indexed="10"/>
        <rFont val="Arial"/>
        <charset val="134"/>
      </rPr>
      <t xml:space="preserve"> </t>
    </r>
  </si>
  <si>
    <t>Afastamento Maternidade 120 dias</t>
  </si>
  <si>
    <t>Incidência dos encargos do submódulo 2.2 sobre Ausências Legais</t>
  </si>
  <si>
    <t>TOTAL SUBMÓDULO 4.1</t>
  </si>
  <si>
    <t>Submódulo 4.2 - Intrajornada</t>
  </si>
  <si>
    <t>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</si>
  <si>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</si>
  <si>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</si>
  <si>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</si>
  <si>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</si>
  <si>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</si>
  <si>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</si>
  <si>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</si>
  <si>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</si>
  <si>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</si>
  <si>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 xml:space="preserve">Uniformes </t>
  </si>
  <si>
    <t>Materiais e Equipamentos.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</si>
  <si>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</si>
  <si>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</si>
  <si>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</si>
  <si>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</si>
  <si>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</si>
  <si>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</si>
  <si>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</si>
  <si>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</si>
  <si>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</si>
  <si>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</si>
  <si>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</si>
  <si>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</si>
  <si>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</si>
  <si>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</si>
  <si>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</si>
  <si>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</si>
  <si>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</si>
  <si>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Tipo de Serviço (A)</t>
  </si>
  <si>
    <t>Valor Por Empregado(B)</t>
  </si>
  <si>
    <t>Qde de Empregados por posto ( C )</t>
  </si>
  <si>
    <t>Valor Proposto por Posto (D) = (B x C)</t>
  </si>
  <si>
    <t>Qde Postos (E)</t>
  </si>
  <si>
    <t>Serviço 1 (indicar)</t>
  </si>
  <si>
    <t>R$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</si>
  <si>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</si>
  <si>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</si>
  <si>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</si>
  <si>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</si>
  <si>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</si>
  <si>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</si>
  <si>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</si>
  <si>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</si>
  <si>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</si>
  <si>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</si>
  <si>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</si>
  <si>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TOTAL</t>
  </si>
  <si>
    <t>Nota(1):</t>
  </si>
  <si>
    <t>Informar o valor da unidade de medida por tipo de serviço.</t>
  </si>
  <si>
    <t>RELAÇÃO MENSAL ESTIMADA DE MATERIAL - SERVIÇO DE LIMPEZA</t>
  </si>
  <si>
    <t>Item</t>
  </si>
  <si>
    <t>Descrição dos Materiais</t>
  </si>
  <si>
    <t>Unid</t>
  </si>
  <si>
    <t>Sede Sup.</t>
  </si>
  <si>
    <t>Sede Adm.</t>
  </si>
  <si>
    <t>Casa da Mulher</t>
  </si>
  <si>
    <t>Casa do Cidadão</t>
  </si>
  <si>
    <t>Sede Bonfim</t>
  </si>
  <si>
    <t>Sala cedida Bonfim</t>
  </si>
  <si>
    <t>Sede Mcj</t>
  </si>
  <si>
    <t>Sede Cci</t>
  </si>
  <si>
    <t>Sede Alto Alegre</t>
  </si>
  <si>
    <t>Sala cedida Alto Alegre</t>
  </si>
  <si>
    <t>Sede São Luiz</t>
  </si>
  <si>
    <t>Sede São Luiz (Alugada)</t>
  </si>
  <si>
    <t>Sede Rpls</t>
  </si>
  <si>
    <t>Sede Pac</t>
  </si>
  <si>
    <t>Preço Unit. (R$)</t>
  </si>
  <si>
    <t>Preço Total (R$)</t>
  </si>
  <si>
    <t>Água sanitária base hipoclorito de sódio, concentração mínima de 2% de cloro ativo, embalagem galão 5 litros</t>
  </si>
  <si>
    <t>Litros</t>
  </si>
  <si>
    <t>Álcool etílico 70º, líquido, frasco 1 litro</t>
  </si>
  <si>
    <t>Álcool em gel 500g</t>
  </si>
  <si>
    <t>Cera incolor, tipo líquida ou leitosa, 750 ml</t>
  </si>
  <si>
    <t>Desodorizador de ambiente, embalagem com 400 ml, fragâncias diversas. Com registro no Ministério da Saúde e químico responsável</t>
  </si>
  <si>
    <t>Desinfetante líquido aromatizado para uso em geral, ação bactericida e germicida, registro na ANVISA, embalagem galão com 5 litros</t>
  </si>
  <si>
    <t>Detergente  líquido 500 ml, composição tesoativos aniônicos, coadjuvante, preservantes, componente ativo, linear alquibenzeno sulfonato de sódio, aplicação remoção de gorduras de louças, talheres e panelas, aroma natural</t>
  </si>
  <si>
    <t>Esponja de aço 60 g</t>
  </si>
  <si>
    <t>Pct</t>
  </si>
  <si>
    <t>Esponja limpeza, material fibra sintética, formato retangular, abracividade alta, aplicação utensílios domésticos, características adicionais: dupla face</t>
  </si>
  <si>
    <t>Limpa vidro 500ml</t>
  </si>
  <si>
    <t>Lustra móveis 500ml</t>
  </si>
  <si>
    <t>Luva látex para limpeza, palma antiderrapante, interior liso e TAM: P</t>
  </si>
  <si>
    <t>Par</t>
  </si>
  <si>
    <t>Luva látex para limpeza, palma antiderrapante, interior liso e TAM: M</t>
  </si>
  <si>
    <t>Luva látex para limpeza, palma antiderrapante, interior liso e TAM: G</t>
  </si>
  <si>
    <t>Máscara descartável, Pct. c/ 50 unid.</t>
  </si>
  <si>
    <t>Limpador desengordurante multiuso 5L</t>
  </si>
  <si>
    <t>Papel higiênico – 10x16, folhas dupla face, fardo c/ 64 unidades</t>
  </si>
  <si>
    <t xml:space="preserve">Fardo </t>
  </si>
  <si>
    <t>Papel higiênico – bobina, 8X300m folhas dupla face, fardo c/08 unidades</t>
  </si>
  <si>
    <t>Fardo</t>
  </si>
  <si>
    <t>Papel toalha, bobina, folha dupla</t>
  </si>
  <si>
    <t>Papel toalha branco, duas dobras, pct. c/ 1250 folhas, 23x26cm ou 23x23cm, ou tamanho similar</t>
  </si>
  <si>
    <t>Pedra sanitária</t>
  </si>
  <si>
    <t>Removedor tipo alcalino, incolor, líquido, para manutenção de bens imóveis, com 5 litros</t>
  </si>
  <si>
    <t>Sabão em barra, sabão glicerinado 200g, pacote com 5 unidades</t>
  </si>
  <si>
    <t>Sabão em pó 1Kg</t>
  </si>
  <si>
    <t>Sabonete 	líquido cremoso, 5 L</t>
  </si>
  <si>
    <t xml:space="preserve">Saco reforçado para lixo 100L Fardo com 100 unidades </t>
  </si>
  <si>
    <t xml:space="preserve">Saco reforçado para lixo 50L Fardo com 25 unidades </t>
  </si>
  <si>
    <t xml:space="preserve">Saco reforçado para lixo 30L Fardo com 100 unidades </t>
  </si>
  <si>
    <t>Touca descartável, pct. c/ 100 unid.</t>
  </si>
  <si>
    <t>Soda cáustica, 1Kg, c/ no mínimo 24 meses de validade, a partir da data de entrega</t>
  </si>
  <si>
    <t>Kg</t>
  </si>
  <si>
    <t>Inseticida Multi/B Água 450 ML</t>
  </si>
  <si>
    <t>TOTAL ESTIMADO (R$)</t>
  </si>
  <si>
    <t>RELAÇÃO DE UTENSÍLIOS E EQUIPAMENTOS DE PROTEÇÃO PARA SERVIÇO DE LIMPEZA</t>
  </si>
  <si>
    <t>Qtd. Anual</t>
  </si>
  <si>
    <t>Valor Proposto Anual</t>
  </si>
  <si>
    <t>Valor Total Mensal Proposto</t>
  </si>
  <si>
    <t>Balde plástico com alça de ferro, com capacidade de 12L</t>
  </si>
  <si>
    <t>Balde plástico com alça de ferro, com capacidade de 20L</t>
  </si>
  <si>
    <t>Escova manual de plástico oval, cerdas de nylon, para limpeza doméstica</t>
  </si>
  <si>
    <t>Escova sanitária com cerdas e suporte em plástico, dimensões aproximadas: altura com cabo 33x8 cm de diâmetro, cores sortidas</t>
  </si>
  <si>
    <t>Espanador de pó com penas, 30cm ou 40 cm ou similar</t>
  </si>
  <si>
    <t>Flanela  branca, tamanho mínimo de 38x58cm</t>
  </si>
  <si>
    <t>Flanela laranja, tamanho mínimo de 28x48cm</t>
  </si>
  <si>
    <t>Placas sinalizadoras “Piso Molhado”, 21cm x 61cm ou tamanho similar</t>
  </si>
  <si>
    <t>Pano de chão 45x75cm, ou tamanho similar, cor branca (Classe A ou similar)</t>
  </si>
  <si>
    <t>Rodo, com 7,5cm x 48,5cm x 3,5cm ou tamanho similar</t>
  </si>
  <si>
    <t>Vassoura limpa teto, com cabo de 2m a 3m</t>
  </si>
  <si>
    <t>Vassoura em nylon, aproximadamente 11x21cm com cabo roscável</t>
  </si>
  <si>
    <t>Vassoura piaçava, 40 cm ou similar</t>
  </si>
  <si>
    <t>Luva látex natural palma antiderrapante</t>
  </si>
  <si>
    <t>Óculos de proteção</t>
  </si>
  <si>
    <t>Cinturão de segurança com 5 pontos de conexão</t>
  </si>
  <si>
    <t>Trava-queda de segurança em aço inox para corda de 12mm</t>
  </si>
  <si>
    <t>Corda trava quedas 12mm (lance c/ 200m)</t>
  </si>
  <si>
    <t>Cinto porta-objetos/ferramentas</t>
  </si>
  <si>
    <t>Capacete com refletivo/refletor</t>
  </si>
  <si>
    <t>Bota pvc com solado de borracha antiderrapante</t>
  </si>
  <si>
    <t>Luva isolante de borracha</t>
  </si>
  <si>
    <t>Óculos policarbonato incolor</t>
  </si>
  <si>
    <t>RELAÇÃO DE EQUIPAMENTOS PARA SERVIÇO DE LIMPEZA</t>
  </si>
  <si>
    <t>Prazo de Vida Útil (meses)</t>
  </si>
  <si>
    <t>Valor Residual (20%)</t>
  </si>
  <si>
    <t>Preço Unit. Depreciável (R$)</t>
  </si>
  <si>
    <t>Preço Total Depreciável (R$)</t>
  </si>
  <si>
    <t>Depreciação Mensal Unitária (R$)</t>
  </si>
  <si>
    <t>Aspirador de Pó/água, mínimo de 20L, 1400W, 110V</t>
  </si>
  <si>
    <t>Enxada com cabo em madeira</t>
  </si>
  <si>
    <t>Extensão elétrica de 30m</t>
  </si>
  <si>
    <t>Facão sem bico 18”, com cabo polipropileno ou madeira ou similar</t>
  </si>
  <si>
    <t>Pá de ferro, com bico e cabo em madeira, 120cm a 130cm</t>
  </si>
  <si>
    <t>Pá de lixo com cabo longo plastificado, altura mínima de 59cm</t>
  </si>
  <si>
    <t>Tesoura de poda com cabo plástico</t>
  </si>
  <si>
    <t>Escova manual de aço com 4 fileiras com cabo em madeira</t>
  </si>
  <si>
    <t>Aparador de grama elétrico, 1.000W, 110V</t>
  </si>
  <si>
    <t>Carrinho de mão, em ferro, de 55L a 60L</t>
  </si>
  <si>
    <t>Ancinho curvo com cabo de madeira</t>
  </si>
  <si>
    <t>Escada de alumínio doméstica de 5 degraus</t>
  </si>
  <si>
    <t>A)</t>
  </si>
  <si>
    <t>MATERIAL DE LIMPEZA</t>
  </si>
  <si>
    <t>B)</t>
  </si>
  <si>
    <t>UTENSÍLIOS E EQUIPAMENTOS DE PROTEÇÃO</t>
  </si>
  <si>
    <t>C)</t>
  </si>
  <si>
    <t>EQUIPAMENTOS</t>
  </si>
  <si>
    <t>D)</t>
  </si>
  <si>
    <t>QUANTIDADE DE SERVENTE POR POSTO</t>
  </si>
  <si>
    <t xml:space="preserve">VALOR TOTAL MENSAL </t>
  </si>
  <si>
    <t>VALOR TOTAL ANUAL</t>
  </si>
  <si>
    <t>VALOR DO MATERIAL DIVIDIDO PELO Nº DE SERVENTE 24 E PELO MESES DO ANO (12)</t>
  </si>
  <si>
    <t>PLANILHA DE PREÇOS UNITÁRIOS E TOTAIS DOS UNIFORMES, MATERIAIS E EQUIPAMENTOS (PREÇOS MÁXIMOS ACEITÁVEIS PELA ADMINISTRAÇÃO)</t>
  </si>
  <si>
    <t>UNIFORMES DE SERVENTE DE LIMPEZA</t>
  </si>
  <si>
    <t>Descrição do Itens</t>
  </si>
  <si>
    <t>Unidade</t>
  </si>
  <si>
    <t>Qtd. anual necessária por posto</t>
  </si>
  <si>
    <t>Valor unitário proposto (R$)</t>
  </si>
  <si>
    <t>Valor total mensal proposto (R$)</t>
  </si>
  <si>
    <t>Valor total Anual proposto (R$)</t>
  </si>
  <si>
    <t>Calça com elástico na cintura, tecido brim</t>
  </si>
  <si>
    <t>Unid.</t>
  </si>
  <si>
    <t>Camiseta malha fria, com gola esporte, com emblema da empresa pintado ou bordado.</t>
  </si>
  <si>
    <t>Crachá de identificação, confeccionado em PVC com foto 3x4 recente; dimensão 10cm (altura) x 7cm (largura)</t>
  </si>
  <si>
    <t>Meia em algodão, tipo soquete/cano curto, tamanho único</t>
  </si>
  <si>
    <t>Bota de borracha cano curto antiderrapante</t>
  </si>
  <si>
    <t>TOTAL UNITÁRIO POR POSTO (R$)</t>
  </si>
  <si>
    <t>CUSTO MENSAL DO UNIFORME POR POSTO (TOTAL DIVIDIDO POR 12)</t>
  </si>
  <si>
    <t>ÁREA INTERNA</t>
  </si>
  <si>
    <t>MÃO-DE-OBRA</t>
  </si>
  <si>
    <t>(1)</t>
  </si>
  <si>
    <t>(2)</t>
  </si>
  <si>
    <t>(1X2)</t>
  </si>
  <si>
    <r>
      <rPr>
        <sz val="10"/>
        <rFont val="Arial"/>
        <charset val="134"/>
      </rPr>
      <t>PRODUTIVIDADE (1/M</t>
    </r>
    <r>
      <rPr>
        <vertAlign val="superscript"/>
        <sz val="10"/>
        <rFont val="Arial"/>
        <charset val="134"/>
      </rPr>
      <t>2</t>
    </r>
    <r>
      <rPr>
        <sz val="10"/>
        <rFont val="Arial"/>
        <charset val="134"/>
      </rPr>
      <t>)</t>
    </r>
  </si>
  <si>
    <t>PREÇO HOMEM/MÊS</t>
  </si>
  <si>
    <r>
      <rPr>
        <sz val="10"/>
        <rFont val="Arial"/>
        <charset val="134"/>
      </rPr>
      <t>SUBTOTAL (R$/M</t>
    </r>
    <r>
      <rPr>
        <vertAlign val="superscript"/>
        <sz val="10"/>
        <rFont val="Arial"/>
        <charset val="134"/>
      </rPr>
      <t>2</t>
    </r>
    <r>
      <rPr>
        <sz val="10"/>
        <rFont val="Arial"/>
        <charset val="134"/>
      </rPr>
      <t>)</t>
    </r>
  </si>
  <si>
    <t>SERVENTE</t>
  </si>
  <si>
    <t>____1____</t>
  </si>
  <si>
    <r>
      <rPr>
        <b/>
        <sz val="10"/>
        <rFont val="Arial"/>
        <charset val="134"/>
      </rPr>
      <t>PREÇO UNITÁRIO MENSAL/M</t>
    </r>
    <r>
      <rPr>
        <b/>
        <vertAlign val="superscript"/>
        <sz val="10"/>
        <rFont val="Arial"/>
        <charset val="134"/>
      </rPr>
      <t>2</t>
    </r>
  </si>
  <si>
    <t>ÁREA EXTERNA</t>
  </si>
  <si>
    <t>ESQUADRIAS EXTERNAS</t>
  </si>
  <si>
    <t>(3)</t>
  </si>
  <si>
    <t xml:space="preserve">            (4)</t>
  </si>
  <si>
    <t>(5)</t>
  </si>
  <si>
    <t>(4x5)</t>
  </si>
  <si>
    <t>FREQUÊNCIA NO MÊS (HORAS)</t>
  </si>
  <si>
    <t>Jornada de trabalho no Mês (horas)</t>
  </si>
  <si>
    <t>(4) = (1 x 2 x 3) Ki</t>
  </si>
  <si>
    <r>
      <rPr>
        <sz val="10"/>
        <rFont val="Arial"/>
        <charset val="134"/>
      </rPr>
      <t>Preço Homem (mês) (R$/M</t>
    </r>
    <r>
      <rPr>
        <vertAlign val="superscript"/>
        <sz val="10"/>
        <rFont val="Arial"/>
        <charset val="134"/>
      </rPr>
      <t>2</t>
    </r>
    <r>
      <rPr>
        <sz val="10"/>
        <rFont val="Arial"/>
        <charset val="134"/>
      </rPr>
      <t>)</t>
    </r>
  </si>
  <si>
    <t>FACHADA ENVIDRAÇADA</t>
  </si>
  <si>
    <t>JORNADA DE TRABALHO NO SEMESTRE (horas)</t>
  </si>
  <si>
    <t xml:space="preserve">, </t>
  </si>
  <si>
    <t>PREÇO UNITÁRIO MENSAL/M2</t>
  </si>
  <si>
    <t>TIPO DE SERVIÇO</t>
  </si>
  <si>
    <t>UNID</t>
  </si>
  <si>
    <t>QTD TOTAL A CONTRATAR</t>
  </si>
  <si>
    <t>DESCRIÇÃO</t>
  </si>
  <si>
    <t>MEMÓRIA DE CÁLCULO</t>
  </si>
  <si>
    <t xml:space="preserve">MÃO DE OBRA </t>
  </si>
  <si>
    <t>(A x B)</t>
  </si>
  <si>
    <t>Área Externa</t>
  </si>
  <si>
    <t>m2</t>
  </si>
  <si>
    <t>Pisos acarpetados</t>
  </si>
  <si>
    <t>1/1200</t>
  </si>
  <si>
    <t>Piso frio</t>
  </si>
  <si>
    <t>Almoxarifado e arquivo</t>
  </si>
  <si>
    <t>1/2500</t>
  </si>
  <si>
    <t>Espaços livres - saguão, hall e salão</t>
  </si>
  <si>
    <t>1/1500</t>
  </si>
  <si>
    <t>Banheiro e cozinha</t>
  </si>
  <si>
    <t>1/300</t>
  </si>
  <si>
    <t>TOTAL DA ÁREA</t>
  </si>
  <si>
    <t>Pisos pavimentados adjacentes/contíguos às edificações</t>
  </si>
  <si>
    <t>1/2700</t>
  </si>
  <si>
    <t>Área Interna</t>
  </si>
  <si>
    <t>Varrições de passeios e arruamentos</t>
  </si>
  <si>
    <t>1/9000</t>
  </si>
  <si>
    <t>Pátios e áreas verdes</t>
  </si>
  <si>
    <t>Face externa com exposição a situação de risco</t>
  </si>
  <si>
    <t>1/160</t>
  </si>
  <si>
    <t>Face externa sem exposição a situação de risco</t>
  </si>
  <si>
    <t>1/380</t>
  </si>
  <si>
    <t>Esquadrias Externas</t>
  </si>
  <si>
    <t>Face Interna</t>
  </si>
  <si>
    <t>Fachadas envidraçadas</t>
  </si>
  <si>
    <t>FACHADAS</t>
  </si>
  <si>
    <t>Fachadas</t>
  </si>
  <si>
    <t>VALOR MENSAL DOS SERVIÇOS</t>
  </si>
  <si>
    <t>PREÇO MENSAL</t>
  </si>
  <si>
    <t>ÁREA</t>
  </si>
  <si>
    <t>SUBTOTAL</t>
  </si>
  <si>
    <t>R$/M2</t>
  </si>
  <si>
    <t xml:space="preserve"> M2</t>
  </si>
  <si>
    <t>TOTAL MENSAL</t>
  </si>
  <si>
    <t>TOTAL ANUAL</t>
  </si>
</sst>
</file>

<file path=xl/styles.xml><?xml version="1.0" encoding="utf-8"?>
<styleSheet xmlns="http://schemas.openxmlformats.org/spreadsheetml/2006/main">
  <numFmts count="13">
    <numFmt numFmtId="176" formatCode="_(&quot;R$&quot;* #,##0.00_);_(&quot;R$&quot;* \(#,##0.00\);_(&quot;R$&quot;* &quot;-&quot;??_);_(@_)"/>
    <numFmt numFmtId="177" formatCode="_-* #,##0.00_-;\-* #,##0.00_-;_-* &quot;-&quot;??_-;_-@_-"/>
    <numFmt numFmtId="178" formatCode="_(&quot;R$ &quot;* #,##0.00_);_(&quot;R$ &quot;* \(#,##0.00\);_(&quot;R$ &quot;* &quot;-&quot;??_);_(@_)"/>
    <numFmt numFmtId="179" formatCode="0.0000_ "/>
    <numFmt numFmtId="180" formatCode="_-&quot;£&quot;* #,##0_-;\-&quot;£&quot;* #,##0_-;_-&quot;£&quot;* &quot;-&quot;_-;_-@_-"/>
    <numFmt numFmtId="181" formatCode="_-&quot;R$&quot;\ * #,##0.00_-;\-&quot;R$&quot;\ * #,##0.00_-;_-&quot;R$&quot;\ * &quot;-&quot;??_-;_-@_-"/>
    <numFmt numFmtId="182" formatCode="[$R$-416]#,##0.00;\-[$R$-416]#,##0.00"/>
    <numFmt numFmtId="183" formatCode="_-* #,##0_-;\-* #,##0_-;_-* &quot;-&quot;_-;_-@_-"/>
    <numFmt numFmtId="184" formatCode="_-[$R$-416]* #,##0.00_ ;_-[$R$-416]* \-#,##0.00\ ;_-[$R$-416]* &quot;-&quot;??_ ;_-@_ "/>
    <numFmt numFmtId="185" formatCode="#,##0.0000000"/>
    <numFmt numFmtId="186" formatCode="0.00_ "/>
    <numFmt numFmtId="187" formatCode="#,##0.00000"/>
    <numFmt numFmtId="188" formatCode="0_ "/>
  </numFmts>
  <fonts count="35">
    <font>
      <sz val="10"/>
      <name val="Arial"/>
      <charset val="134"/>
    </font>
    <font>
      <b/>
      <sz val="10"/>
      <name val="Arial"/>
      <charset val="134"/>
    </font>
    <font>
      <sz val="9"/>
      <name val="Arial"/>
      <charset val="134"/>
    </font>
    <font>
      <u/>
      <sz val="10"/>
      <name val="Arial"/>
      <charset val="134"/>
    </font>
    <font>
      <sz val="10"/>
      <color rgb="FFFF0000"/>
      <name val="Arial"/>
      <charset val="134"/>
    </font>
    <font>
      <sz val="11"/>
      <name val="Times New Roman"/>
      <charset val="1"/>
    </font>
    <font>
      <b/>
      <sz val="10"/>
      <color rgb="FF221F1F"/>
      <name val="Arial"/>
      <charset val="134"/>
    </font>
    <font>
      <sz val="10"/>
      <color rgb="FF221F1F"/>
      <name val="Arial"/>
      <charset val="134"/>
    </font>
    <font>
      <sz val="11"/>
      <color theme="1"/>
      <name val="Calibri"/>
      <charset val="134"/>
      <scheme val="minor"/>
    </font>
    <font>
      <b/>
      <sz val="8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  <font>
      <sz val="10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vertAlign val="superscript"/>
      <sz val="10"/>
      <name val="Arial"/>
      <charset val="134"/>
    </font>
    <font>
      <b/>
      <vertAlign val="superscript"/>
      <sz val="10"/>
      <name val="Arial"/>
      <charset val="134"/>
    </font>
    <font>
      <sz val="10"/>
      <color indexed="10"/>
      <name val="Arial"/>
      <charset val="134"/>
    </font>
  </fonts>
  <fills count="45">
    <fill>
      <patternFill patternType="none"/>
    </fill>
    <fill>
      <patternFill patternType="gray125"/>
    </fill>
    <fill>
      <patternFill patternType="solid">
        <fgColor theme="3" tint="0.6"/>
        <bgColor indexed="64"/>
      </patternFill>
    </fill>
    <fill>
      <patternFill patternType="solid">
        <fgColor theme="3" tint="0.6"/>
        <bgColor indexed="31"/>
      </patternFill>
    </fill>
    <fill>
      <patternFill patternType="solid">
        <fgColor theme="4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9" tint="0.6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177" fontId="12" fillId="0" borderId="0" applyFont="0" applyFill="0" applyBorder="0" applyAlignment="0" applyProtection="0">
      <alignment vertical="center"/>
    </xf>
    <xf numFmtId="183" fontId="12" fillId="0" borderId="0" applyFon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9" fontId="0" fillId="0" borderId="0" applyFill="0" applyBorder="0" applyAlignment="0" applyProtection="0"/>
    <xf numFmtId="0" fontId="21" fillId="0" borderId="58" applyNumberFormat="0" applyFill="0" applyAlignment="0" applyProtection="0">
      <alignment vertical="center"/>
    </xf>
    <xf numFmtId="0" fontId="20" fillId="24" borderId="57" applyNumberFormat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78" fontId="0" fillId="0" borderId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2" fillId="17" borderId="55" applyNumberFormat="0" applyFont="0" applyAlignment="0" applyProtection="0">
      <alignment vertical="center"/>
    </xf>
    <xf numFmtId="0" fontId="8" fillId="0" borderId="0"/>
    <xf numFmtId="0" fontId="16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1" fillId="0" borderId="60" applyNumberFormat="0" applyFill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23" fillId="0" borderId="60" applyNumberFormat="0" applyFill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8" fillId="0" borderId="62" applyNumberFormat="0" applyFill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39" borderId="61" applyNumberFormat="0" applyAlignment="0" applyProtection="0">
      <alignment vertical="center"/>
    </xf>
    <xf numFmtId="0" fontId="22" fillId="30" borderId="59" applyNumberFormat="0" applyAlignment="0" applyProtection="0">
      <alignment vertical="center"/>
    </xf>
    <xf numFmtId="0" fontId="30" fillId="30" borderId="61" applyNumberFormat="0" applyAlignment="0" applyProtection="0">
      <alignment vertical="center"/>
    </xf>
    <xf numFmtId="0" fontId="15" fillId="0" borderId="56" applyNumberFormat="0" applyFill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181" fontId="8" fillId="0" borderId="0" applyFont="0" applyFill="0" applyBorder="0" applyAlignment="0" applyProtection="0"/>
    <xf numFmtId="0" fontId="16" fillId="4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7" fillId="1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</cellStyleXfs>
  <cellXfs count="33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0" fontId="0" fillId="0" borderId="1" xfId="0" applyNumberFormat="1" applyBorder="1"/>
    <xf numFmtId="10" fontId="0" fillId="0" borderId="1" xfId="4" applyNumberForma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10" fontId="0" fillId="0" borderId="1" xfId="4" applyNumberForma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5" borderId="1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10" fontId="1" fillId="6" borderId="1" xfId="0" applyNumberFormat="1" applyFont="1" applyFill="1" applyBorder="1" applyAlignment="1">
      <alignment horizontal="right"/>
    </xf>
    <xf numFmtId="0" fontId="1" fillId="7" borderId="1" xfId="0" applyFont="1" applyFill="1" applyBorder="1" applyAlignment="1">
      <alignment horizontal="center"/>
    </xf>
    <xf numFmtId="10" fontId="1" fillId="4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0" fontId="0" fillId="0" borderId="1" xfId="0" applyNumberFormat="1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86" fontId="0" fillId="0" borderId="1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176" fontId="2" fillId="0" borderId="14" xfId="52" applyFont="1" applyBorder="1" applyAlignment="1">
      <alignment horizontal="center" vertical="center"/>
    </xf>
    <xf numFmtId="176" fontId="0" fillId="0" borderId="15" xfId="52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 horizontal="center"/>
    </xf>
    <xf numFmtId="176" fontId="2" fillId="0" borderId="16" xfId="52" applyFont="1" applyBorder="1" applyAlignment="1">
      <alignment horizontal="center" vertical="center"/>
    </xf>
    <xf numFmtId="176" fontId="0" fillId="0" borderId="17" xfId="52" applyNumberFormat="1" applyFont="1" applyBorder="1" applyAlignment="1">
      <alignment horizontal="center" vertical="center"/>
    </xf>
    <xf numFmtId="178" fontId="0" fillId="0" borderId="1" xfId="9" applyFont="1" applyBorder="1" applyAlignment="1">
      <alignment horizontal="center" vertical="center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176" fontId="1" fillId="6" borderId="20" xfId="52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76" fontId="1" fillId="0" borderId="0" xfId="52" applyFont="1" applyBorder="1" applyAlignment="1">
      <alignment horizontal="center"/>
    </xf>
    <xf numFmtId="0" fontId="0" fillId="0" borderId="0" xfId="0" applyBorder="1"/>
    <xf numFmtId="58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2" fontId="0" fillId="0" borderId="1" xfId="0" applyNumberFormat="1" applyBorder="1"/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176" fontId="1" fillId="0" borderId="25" xfId="52" applyFont="1" applyBorder="1" applyAlignment="1">
      <alignment horizontal="center"/>
    </xf>
    <xf numFmtId="49" fontId="0" fillId="0" borderId="14" xfId="0" applyNumberFormat="1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4" xfId="50" applyNumberFormat="1" applyFont="1" applyBorder="1" applyAlignment="1">
      <alignment horizontal="center" vertical="center"/>
    </xf>
    <xf numFmtId="179" fontId="0" fillId="0" borderId="14" xfId="50" applyNumberFormat="1" applyFont="1" applyBorder="1" applyAlignment="1">
      <alignment horizontal="center" vertical="center"/>
    </xf>
    <xf numFmtId="185" fontId="0" fillId="0" borderId="14" xfId="50" applyNumberFormat="1" applyFont="1" applyBorder="1" applyAlignment="1">
      <alignment horizontal="center" vertical="center"/>
    </xf>
    <xf numFmtId="181" fontId="0" fillId="0" borderId="14" xfId="50" applyFont="1" applyBorder="1" applyAlignment="1">
      <alignment horizontal="center" vertical="center"/>
    </xf>
    <xf numFmtId="4" fontId="1" fillId="0" borderId="1" xfId="0" applyNumberFormat="1" applyFont="1" applyBorder="1" applyAlignment="1"/>
    <xf numFmtId="3" fontId="0" fillId="0" borderId="16" xfId="50" applyNumberFormat="1" applyFont="1" applyBorder="1" applyAlignment="1">
      <alignment vertical="center"/>
    </xf>
    <xf numFmtId="179" fontId="0" fillId="0" borderId="16" xfId="50" applyNumberFormat="1" applyFont="1" applyBorder="1" applyAlignment="1">
      <alignment vertical="center"/>
    </xf>
    <xf numFmtId="185" fontId="0" fillId="0" borderId="16" xfId="50" applyNumberFormat="1" applyFont="1" applyBorder="1" applyAlignment="1">
      <alignment vertical="center"/>
    </xf>
    <xf numFmtId="181" fontId="0" fillId="0" borderId="16" xfId="50" applyFont="1" applyBorder="1" applyAlignment="1">
      <alignment horizontal="center" vertical="center"/>
    </xf>
    <xf numFmtId="2" fontId="1" fillId="0" borderId="0" xfId="0" applyNumberFormat="1" applyFont="1" applyBorder="1" applyAlignment="1"/>
    <xf numFmtId="0" fontId="1" fillId="0" borderId="0" xfId="0" applyFont="1" applyAlignment="1">
      <alignment horizontal="center"/>
    </xf>
    <xf numFmtId="2" fontId="0" fillId="0" borderId="1" xfId="0" applyNumberFormat="1" applyFont="1" applyBorder="1"/>
    <xf numFmtId="2" fontId="1" fillId="6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178" fontId="4" fillId="0" borderId="0" xfId="9" applyFont="1"/>
    <xf numFmtId="0" fontId="1" fillId="7" borderId="2" xfId="0" applyFont="1" applyFill="1" applyBorder="1" applyAlignment="1">
      <alignment horizontal="center"/>
    </xf>
    <xf numFmtId="177" fontId="0" fillId="0" borderId="0" xfId="0" applyNumberFormat="1"/>
    <xf numFmtId="2" fontId="0" fillId="0" borderId="1" xfId="0" applyNumberFormat="1" applyBorder="1" applyAlignment="1">
      <alignment horizontal="right"/>
    </xf>
    <xf numFmtId="178" fontId="5" fillId="0" borderId="0" xfId="9" applyFont="1" applyBorder="1" applyAlignment="1" applyProtection="1"/>
    <xf numFmtId="2" fontId="0" fillId="0" borderId="1" xfId="0" applyNumberFormat="1" applyFont="1" applyFill="1" applyBorder="1"/>
    <xf numFmtId="4" fontId="1" fillId="6" borderId="1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176" fontId="2" fillId="0" borderId="0" xfId="52" applyFont="1" applyBorder="1" applyAlignment="1">
      <alignment horizontal="center" vertical="center"/>
    </xf>
    <xf numFmtId="176" fontId="0" fillId="0" borderId="0" xfId="52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176" fontId="1" fillId="0" borderId="0" xfId="52" applyFont="1" applyAlignment="1">
      <alignment horizontal="center"/>
    </xf>
    <xf numFmtId="181" fontId="1" fillId="0" borderId="15" xfId="50" applyFont="1" applyBorder="1" applyAlignment="1">
      <alignment horizontal="center" vertical="center"/>
    </xf>
    <xf numFmtId="181" fontId="1" fillId="0" borderId="17" xfId="50" applyFont="1" applyBorder="1" applyAlignment="1">
      <alignment horizontal="center" vertical="center"/>
    </xf>
    <xf numFmtId="181" fontId="1" fillId="6" borderId="20" xfId="0" applyNumberFormat="1" applyFont="1" applyFill="1" applyBorder="1" applyAlignment="1"/>
    <xf numFmtId="181" fontId="1" fillId="0" borderId="0" xfId="0" applyNumberFormat="1" applyFont="1" applyAlignment="1"/>
    <xf numFmtId="179" fontId="0" fillId="0" borderId="1" xfId="0" applyNumberFormat="1" applyFont="1" applyFill="1" applyBorder="1" applyAlignment="1">
      <alignment horizontal="center"/>
    </xf>
    <xf numFmtId="179" fontId="0" fillId="0" borderId="1" xfId="0" applyNumberFormat="1" applyFont="1" applyBorder="1" applyAlignment="1">
      <alignment horizontal="center"/>
    </xf>
    <xf numFmtId="186" fontId="0" fillId="0" borderId="1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10" fontId="0" fillId="0" borderId="1" xfId="0" applyNumberFormat="1" applyBorder="1" applyAlignment="1"/>
    <xf numFmtId="0" fontId="1" fillId="0" borderId="1" xfId="0" applyFont="1" applyBorder="1" applyAlignment="1">
      <alignment horizontal="left"/>
    </xf>
    <xf numFmtId="10" fontId="0" fillId="0" borderId="1" xfId="4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/>
    <xf numFmtId="0" fontId="0" fillId="0" borderId="35" xfId="0" applyFont="1" applyBorder="1" applyAlignment="1"/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/>
    <xf numFmtId="0" fontId="0" fillId="0" borderId="37" xfId="0" applyFont="1" applyBorder="1" applyAlignment="1"/>
    <xf numFmtId="0" fontId="1" fillId="0" borderId="36" xfId="0" applyFont="1" applyBorder="1" applyAlignment="1">
      <alignment horizontal="center"/>
    </xf>
    <xf numFmtId="0" fontId="1" fillId="0" borderId="3" xfId="0" applyFont="1" applyBorder="1" applyAlignment="1"/>
    <xf numFmtId="0" fontId="1" fillId="0" borderId="37" xfId="0" applyFont="1" applyBorder="1" applyAlignment="1"/>
    <xf numFmtId="0" fontId="1" fillId="0" borderId="1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/>
    <xf numFmtId="0" fontId="0" fillId="0" borderId="39" xfId="0" applyFont="1" applyBorder="1" applyAlignment="1"/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88" fontId="0" fillId="0" borderId="0" xfId="0" applyNumberFormat="1"/>
    <xf numFmtId="4" fontId="0" fillId="0" borderId="1" xfId="0" applyNumberFormat="1" applyFont="1" applyFill="1" applyBorder="1"/>
    <xf numFmtId="4" fontId="1" fillId="6" borderId="1" xfId="0" applyNumberFormat="1" applyFont="1" applyFill="1" applyBorder="1"/>
    <xf numFmtId="4" fontId="0" fillId="0" borderId="0" xfId="0" applyNumberFormat="1" applyAlignment="1">
      <alignment horizontal="left"/>
    </xf>
    <xf numFmtId="2" fontId="0" fillId="0" borderId="1" xfId="0" applyNumberFormat="1" applyFont="1" applyBorder="1" applyAlignment="1">
      <alignment horizontal="center"/>
    </xf>
    <xf numFmtId="2" fontId="1" fillId="0" borderId="0" xfId="0" applyNumberFormat="1" applyFont="1" applyFill="1" applyBorder="1"/>
    <xf numFmtId="178" fontId="1" fillId="0" borderId="0" xfId="9" applyFont="1"/>
    <xf numFmtId="2" fontId="0" fillId="0" borderId="0" xfId="0" applyNumberFormat="1"/>
    <xf numFmtId="4" fontId="1" fillId="8" borderId="1" xfId="0" applyNumberFormat="1" applyFont="1" applyFill="1" applyBorder="1" applyAlignment="1"/>
    <xf numFmtId="0" fontId="1" fillId="0" borderId="32" xfId="0" applyFont="1" applyBorder="1" applyAlignment="1">
      <alignment horizontal="center"/>
    </xf>
    <xf numFmtId="2" fontId="0" fillId="0" borderId="48" xfId="0" applyNumberFormat="1" applyFont="1" applyBorder="1"/>
    <xf numFmtId="2" fontId="0" fillId="0" borderId="49" xfId="0" applyNumberFormat="1" applyFont="1" applyFill="1" applyBorder="1"/>
    <xf numFmtId="2" fontId="0" fillId="0" borderId="50" xfId="0" applyNumberFormat="1" applyFont="1" applyFill="1" applyBorder="1"/>
    <xf numFmtId="2" fontId="1" fillId="0" borderId="51" xfId="0" applyNumberFormat="1" applyFont="1" applyFill="1" applyBorder="1"/>
    <xf numFmtId="0" fontId="1" fillId="0" borderId="30" xfId="0" applyFont="1" applyBorder="1" applyAlignment="1">
      <alignment horizontal="center"/>
    </xf>
    <xf numFmtId="2" fontId="0" fillId="0" borderId="17" xfId="0" applyNumberFormat="1" applyFont="1" applyBorder="1"/>
    <xf numFmtId="2" fontId="0" fillId="0" borderId="12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1" fillId="0" borderId="0" xfId="0" applyFont="1"/>
    <xf numFmtId="4" fontId="1" fillId="0" borderId="0" xfId="0" applyNumberFormat="1" applyFont="1"/>
    <xf numFmtId="187" fontId="0" fillId="0" borderId="0" xfId="0" applyNumberFormat="1"/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wrapText="1"/>
    </xf>
    <xf numFmtId="0" fontId="0" fillId="9" borderId="36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1" fillId="2" borderId="36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36" xfId="0" applyBorder="1" applyAlignment="1">
      <alignment wrapText="1"/>
    </xf>
    <xf numFmtId="0" fontId="0" fillId="0" borderId="1" xfId="0" applyFill="1" applyBorder="1" applyAlignment="1">
      <alignment horizontal="center"/>
    </xf>
    <xf numFmtId="4" fontId="0" fillId="0" borderId="12" xfId="0" applyNumberFormat="1" applyBorder="1"/>
    <xf numFmtId="0" fontId="1" fillId="10" borderId="26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0" fillId="0" borderId="36" xfId="0" applyBorder="1"/>
    <xf numFmtId="0" fontId="0" fillId="0" borderId="1" xfId="0" applyFill="1" applyBorder="1"/>
    <xf numFmtId="0" fontId="1" fillId="6" borderId="26" xfId="0" applyFont="1" applyFill="1" applyBorder="1" applyAlignment="1">
      <alignment horizontal="center"/>
    </xf>
    <xf numFmtId="4" fontId="1" fillId="6" borderId="12" xfId="0" applyNumberFormat="1" applyFont="1" applyFill="1" applyBorder="1" applyAlignment="1"/>
    <xf numFmtId="4" fontId="0" fillId="9" borderId="12" xfId="0" applyNumberFormat="1" applyFill="1" applyBorder="1"/>
    <xf numFmtId="0" fontId="0" fillId="0" borderId="11" xfId="0" applyBorder="1"/>
    <xf numFmtId="0" fontId="1" fillId="6" borderId="27" xfId="0" applyFont="1" applyFill="1" applyBorder="1" applyAlignment="1">
      <alignment horizontal="center"/>
    </xf>
    <xf numFmtId="0" fontId="1" fillId="6" borderId="52" xfId="0" applyFont="1" applyFill="1" applyBorder="1" applyAlignment="1">
      <alignment horizontal="center"/>
    </xf>
    <xf numFmtId="0" fontId="0" fillId="0" borderId="18" xfId="0" applyBorder="1"/>
    <xf numFmtId="0" fontId="0" fillId="0" borderId="19" xfId="0" applyFill="1" applyBorder="1"/>
    <xf numFmtId="0" fontId="0" fillId="0" borderId="19" xfId="0" applyBorder="1"/>
    <xf numFmtId="0" fontId="0" fillId="0" borderId="0" xfId="0" applyFill="1" applyBorder="1"/>
    <xf numFmtId="4" fontId="1" fillId="6" borderId="20" xfId="0" applyNumberFormat="1" applyFont="1" applyFill="1" applyBorder="1" applyAlignment="1"/>
    <xf numFmtId="0" fontId="1" fillId="11" borderId="8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0" fillId="11" borderId="10" xfId="0" applyFill="1" applyBorder="1" applyAlignment="1"/>
    <xf numFmtId="0" fontId="1" fillId="2" borderId="3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186" fontId="0" fillId="0" borderId="1" xfId="0" applyNumberFormat="1" applyFill="1" applyBorder="1" applyAlignment="1">
      <alignment horizontal="center"/>
    </xf>
    <xf numFmtId="4" fontId="0" fillId="0" borderId="1" xfId="0" applyNumberFormat="1" applyBorder="1"/>
    <xf numFmtId="186" fontId="0" fillId="0" borderId="12" xfId="0" applyNumberFormat="1" applyBorder="1"/>
    <xf numFmtId="0" fontId="1" fillId="6" borderId="36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4" fontId="1" fillId="10" borderId="20" xfId="0" applyNumberFormat="1" applyFont="1" applyFill="1" applyBorder="1"/>
    <xf numFmtId="0" fontId="1" fillId="6" borderId="10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10" borderId="49" xfId="0" applyFont="1" applyFill="1" applyBorder="1" applyAlignment="1">
      <alignment horizontal="center"/>
    </xf>
    <xf numFmtId="0" fontId="0" fillId="0" borderId="12" xfId="0" applyBorder="1"/>
    <xf numFmtId="0" fontId="0" fillId="9" borderId="26" xfId="0" applyFill="1" applyBorder="1" applyAlignment="1">
      <alignment horizontal="center"/>
    </xf>
    <xf numFmtId="0" fontId="0" fillId="0" borderId="20" xfId="0" applyBorder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9" borderId="3" xfId="0" applyFill="1" applyBorder="1" applyAlignment="1">
      <alignment horizontal="center"/>
    </xf>
    <xf numFmtId="0" fontId="0" fillId="9" borderId="49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19" xfId="0" applyNumberFormat="1" applyBorder="1"/>
    <xf numFmtId="186" fontId="0" fillId="0" borderId="20" xfId="0" applyNumberFormat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78" fontId="0" fillId="0" borderId="0" xfId="9" applyFill="1" applyBorder="1"/>
    <xf numFmtId="0" fontId="0" fillId="0" borderId="0" xfId="0" applyNumberFormat="1"/>
    <xf numFmtId="0" fontId="1" fillId="0" borderId="0" xfId="0" applyNumberFormat="1" applyFont="1" applyAlignment="1">
      <alignment horizontal="center" vertical="center" wrapText="1"/>
    </xf>
    <xf numFmtId="0" fontId="0" fillId="0" borderId="0" xfId="0" applyFont="1"/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1" fillId="9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182" fontId="0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Font="1" applyBorder="1" applyAlignment="1">
      <alignment horizontal="center" wrapText="1"/>
    </xf>
    <xf numFmtId="184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wrapText="1"/>
    </xf>
    <xf numFmtId="184" fontId="1" fillId="0" borderId="1" xfId="0" applyNumberFormat="1" applyFont="1" applyBorder="1" applyAlignment="1">
      <alignment horizontal="center" wrapText="1"/>
    </xf>
    <xf numFmtId="0" fontId="0" fillId="6" borderId="53" xfId="0" applyFont="1" applyFill="1" applyBorder="1" applyAlignment="1">
      <alignment horizontal="center" wrapText="1"/>
    </xf>
    <xf numFmtId="0" fontId="0" fillId="6" borderId="7" xfId="0" applyFont="1" applyFill="1" applyBorder="1" applyAlignment="1">
      <alignment horizontal="center" wrapText="1"/>
    </xf>
    <xf numFmtId="0" fontId="0" fillId="6" borderId="54" xfId="0" applyFont="1" applyFill="1" applyBorder="1" applyAlignment="1">
      <alignment horizontal="center" wrapText="1"/>
    </xf>
    <xf numFmtId="184" fontId="1" fillId="6" borderId="14" xfId="0" applyNumberFormat="1" applyFont="1" applyFill="1" applyBorder="1" applyAlignment="1">
      <alignment horizontal="center" wrapText="1"/>
    </xf>
    <xf numFmtId="0" fontId="8" fillId="0" borderId="0" xfId="14"/>
    <xf numFmtId="0" fontId="8" fillId="0" borderId="1" xfId="14" applyBorder="1"/>
    <xf numFmtId="0" fontId="6" fillId="12" borderId="2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1" fillId="14" borderId="2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right"/>
    </xf>
    <xf numFmtId="0" fontId="6" fillId="15" borderId="2" xfId="0" applyNumberFormat="1" applyFont="1" applyFill="1" applyBorder="1" applyAlignment="1">
      <alignment horizontal="center" vertical="center" wrapText="1"/>
    </xf>
    <xf numFmtId="0" fontId="6" fillId="15" borderId="1" xfId="0" applyNumberFormat="1" applyFont="1" applyFill="1" applyBorder="1" applyAlignment="1">
      <alignment horizontal="center" vertical="center" wrapText="1"/>
    </xf>
    <xf numFmtId="0" fontId="6" fillId="15" borderId="3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13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6" borderId="4" xfId="0" applyFont="1" applyFill="1" applyBorder="1" applyAlignment="1">
      <alignment horizontal="center" vertical="center" wrapText="1"/>
    </xf>
    <xf numFmtId="184" fontId="1" fillId="16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182" fontId="0" fillId="0" borderId="1" xfId="0" applyNumberFormat="1" applyFont="1" applyBorder="1" applyAlignment="1">
      <alignment horizontal="right" vertical="center" wrapText="1"/>
    </xf>
    <xf numFmtId="182" fontId="1" fillId="16" borderId="1" xfId="0" applyNumberFormat="1" applyFont="1" applyFill="1" applyBorder="1" applyAlignment="1">
      <alignment horizontal="center" vertical="center" wrapText="1"/>
    </xf>
    <xf numFmtId="0" fontId="10" fillId="0" borderId="2" xfId="14" applyNumberFormat="1" applyFont="1" applyBorder="1"/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178" fontId="0" fillId="0" borderId="1" xfId="9" applyNumberForma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78" fontId="0" fillId="0" borderId="1" xfId="9" applyNumberFormat="1" applyBorder="1" applyAlignment="1">
      <alignment horizontal="center" vertical="center" wrapText="1"/>
    </xf>
    <xf numFmtId="0" fontId="10" fillId="0" borderId="53" xfId="14" applyNumberFormat="1" applyFont="1" applyBorder="1"/>
    <xf numFmtId="0" fontId="1" fillId="0" borderId="5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" xfId="9" applyNumberForma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6" fillId="15" borderId="4" xfId="0" applyNumberFormat="1" applyFont="1" applyFill="1" applyBorder="1" applyAlignment="1">
      <alignment horizontal="center" vertical="center" wrapText="1"/>
    </xf>
    <xf numFmtId="178" fontId="0" fillId="0" borderId="4" xfId="9" applyNumberFormat="1" applyFill="1" applyBorder="1" applyAlignment="1" applyProtection="1">
      <alignment horizontal="center"/>
    </xf>
    <xf numFmtId="186" fontId="8" fillId="0" borderId="0" xfId="14" applyNumberFormat="1"/>
    <xf numFmtId="178" fontId="0" fillId="0" borderId="4" xfId="9" applyNumberFormat="1" applyFill="1" applyBorder="1" applyAlignment="1" applyProtection="1">
      <alignment horizontal="center" vertical="center" wrapText="1"/>
    </xf>
    <xf numFmtId="4" fontId="8" fillId="0" borderId="0" xfId="14" applyNumberFormat="1"/>
    <xf numFmtId="0" fontId="0" fillId="0" borderId="4" xfId="9" applyNumberFormat="1" applyFill="1" applyBorder="1" applyAlignment="1" applyProtection="1">
      <alignment horizontal="right" vertical="center" wrapText="1"/>
    </xf>
    <xf numFmtId="2" fontId="0" fillId="0" borderId="0" xfId="0" applyNumberFormat="1" applyFont="1" applyBorder="1"/>
    <xf numFmtId="2" fontId="1" fillId="0" borderId="0" xfId="0" applyNumberFormat="1" applyFont="1" applyBorder="1"/>
  </cellXfs>
  <cellStyles count="53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Normal 2" xfId="14"/>
    <cellStyle name="40% - Ênfase 6" xfId="15" builtinId="51"/>
    <cellStyle name="Texto de Aviso" xfId="16" builtinId="11"/>
    <cellStyle name="Título" xfId="17" builtinId="15"/>
    <cellStyle name="Texto Explicativo" xfId="18" builtinId="53"/>
    <cellStyle name="Ênfase 3" xfId="19" builtinId="37"/>
    <cellStyle name="Título 1" xfId="20" builtinId="16"/>
    <cellStyle name="Ênfase 4" xfId="21" builtinId="41"/>
    <cellStyle name="Título 2" xfId="22" builtinId="17"/>
    <cellStyle name="Ênfase 5" xfId="23" builtinId="45"/>
    <cellStyle name="Título 3" xfId="24" builtinId="18"/>
    <cellStyle name="Ênfase 6" xfId="25" builtinId="49"/>
    <cellStyle name="Título 4" xfId="26" builtinId="19"/>
    <cellStyle name="Entrada" xfId="27" builtinId="20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Moeda 2" xfId="35"/>
    <cellStyle name="20% - Ênfase 5" xfId="36" builtinId="46"/>
    <cellStyle name="Ênfase 1" xfId="37" builtinId="29"/>
    <cellStyle name="20% - Ênfase 1" xfId="38" builtinId="30"/>
    <cellStyle name="60% - Ênfase 1" xfId="39" builtinId="32"/>
    <cellStyle name="20% - Ênfase 6" xfId="40" builtinId="50"/>
    <cellStyle name="Ênfase 2" xfId="41" builtinId="33"/>
    <cellStyle name="20% - Ênfase 2" xfId="42" builtinId="34"/>
    <cellStyle name="60% - Ênfase 2" xfId="43" builtinId="36"/>
    <cellStyle name="40% - Ênfase 3" xfId="44" builtinId="39"/>
    <cellStyle name="60% - Ênfase 3" xfId="45" builtinId="40"/>
    <cellStyle name="20% - Ênfase 4" xfId="46" builtinId="42"/>
    <cellStyle name="60% - Ênfase 4" xfId="47" builtinId="44"/>
    <cellStyle name="40% - Ênfase 5" xfId="48" builtinId="47"/>
    <cellStyle name="60% - Ênfase 5" xfId="49" builtinId="48"/>
    <cellStyle name="Moeda_Prop149 PG 007 DGP - EXÉRCITO limpeza 2" xfId="50"/>
    <cellStyle name="60% - Ênfase 6" xfId="51" builtinId="52"/>
    <cellStyle name="Moeda_Prop149 PG 007 DGP - EXÉRCITO limpeza" xf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799981688894314"/>
  </sheetPr>
  <dimension ref="A1:M136"/>
  <sheetViews>
    <sheetView topLeftCell="A70" workbookViewId="0">
      <selection activeCell="I85" sqref="I85"/>
    </sheetView>
  </sheetViews>
  <sheetFormatPr defaultColWidth="9" defaultRowHeight="12.75"/>
  <cols>
    <col min="1" max="1" width="10" customWidth="1"/>
    <col min="5" max="5" width="10.8571428571429" customWidth="1"/>
    <col min="7" max="7" width="26.2857142857143" customWidth="1"/>
    <col min="8" max="8" width="13.7142857142857" customWidth="1"/>
    <col min="9" max="9" width="21.4285714285714" customWidth="1"/>
    <col min="10" max="10" width="13.1428571428571" customWidth="1"/>
    <col min="11" max="11" width="33.1428571428571" customWidth="1"/>
    <col min="12" max="12" width="15.8571428571429" customWidth="1"/>
    <col min="13" max="13" width="13" customWidth="1"/>
    <col min="14" max="14" width="12.8571428571429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/>
      <c r="B2" s="3"/>
      <c r="C2" s="3"/>
      <c r="D2" s="3"/>
      <c r="E2" s="3"/>
      <c r="F2" s="3"/>
      <c r="G2" s="3"/>
      <c r="H2" s="2"/>
      <c r="I2" s="2"/>
    </row>
    <row r="3" spans="1:9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>
      <c r="A4" s="5">
        <v>1</v>
      </c>
      <c r="B4" s="6" t="s">
        <v>2</v>
      </c>
      <c r="C4" s="6"/>
      <c r="D4" s="6"/>
      <c r="E4" s="6"/>
      <c r="F4" s="6"/>
      <c r="G4" s="6"/>
      <c r="H4" s="6"/>
      <c r="I4" s="5" t="s">
        <v>3</v>
      </c>
    </row>
    <row r="5" spans="1:9">
      <c r="A5" s="5">
        <v>2</v>
      </c>
      <c r="B5" s="6" t="s">
        <v>4</v>
      </c>
      <c r="C5" s="6"/>
      <c r="D5" s="6"/>
      <c r="E5" s="6"/>
      <c r="F5" s="6"/>
      <c r="G5" s="6"/>
      <c r="H5" s="6"/>
      <c r="I5" s="5" t="s">
        <v>5</v>
      </c>
    </row>
    <row r="6" spans="1:9">
      <c r="A6" s="5">
        <v>3</v>
      </c>
      <c r="B6" s="6" t="s">
        <v>6</v>
      </c>
      <c r="C6" s="6"/>
      <c r="D6" s="6"/>
      <c r="E6" s="6"/>
      <c r="F6" s="6"/>
      <c r="G6" s="6"/>
      <c r="H6" s="6"/>
      <c r="I6" s="64">
        <v>0</v>
      </c>
    </row>
    <row r="7" spans="1:9">
      <c r="A7" s="5">
        <v>4</v>
      </c>
      <c r="B7" s="6" t="s">
        <v>7</v>
      </c>
      <c r="C7" s="6"/>
      <c r="D7" s="6"/>
      <c r="E7" s="6"/>
      <c r="F7" s="6"/>
      <c r="G7" s="6"/>
      <c r="H7" s="6"/>
      <c r="I7" s="68" t="s">
        <v>8</v>
      </c>
    </row>
    <row r="8" spans="1:9">
      <c r="A8" s="5">
        <v>5</v>
      </c>
      <c r="B8" s="6" t="s">
        <v>9</v>
      </c>
      <c r="C8" s="6"/>
      <c r="D8" s="6"/>
      <c r="E8" s="6"/>
      <c r="F8" s="6"/>
      <c r="G8" s="6"/>
      <c r="H8" s="6"/>
      <c r="I8" s="72">
        <v>43101</v>
      </c>
    </row>
    <row r="9" spans="1:9">
      <c r="A9" s="7"/>
      <c r="B9" s="7"/>
      <c r="C9" s="7"/>
      <c r="D9" s="7"/>
      <c r="E9" s="7"/>
      <c r="F9" s="7"/>
      <c r="G9" s="7"/>
      <c r="H9" s="7"/>
      <c r="I9" s="7"/>
    </row>
    <row r="10" spans="1:9">
      <c r="A10" s="8" t="s">
        <v>10</v>
      </c>
      <c r="B10" s="8"/>
      <c r="C10" s="8"/>
      <c r="D10" s="8"/>
      <c r="E10" s="8"/>
      <c r="F10" s="8"/>
      <c r="G10" s="8"/>
      <c r="H10" s="8"/>
      <c r="I10" s="8"/>
    </row>
    <row r="11" spans="1:9">
      <c r="A11" s="9">
        <v>1</v>
      </c>
      <c r="B11" s="9" t="s">
        <v>11</v>
      </c>
      <c r="C11" s="9"/>
      <c r="D11" s="9"/>
      <c r="E11" s="9"/>
      <c r="F11" s="9"/>
      <c r="G11" s="9"/>
      <c r="H11" s="9" t="s">
        <v>12</v>
      </c>
      <c r="I11" s="9" t="s">
        <v>13</v>
      </c>
    </row>
    <row r="12" spans="1:9">
      <c r="A12" s="9" t="s">
        <v>14</v>
      </c>
      <c r="B12" s="10" t="s">
        <v>15</v>
      </c>
      <c r="C12" s="6"/>
      <c r="D12" s="6"/>
      <c r="E12" s="6"/>
      <c r="F12" s="6"/>
      <c r="G12" s="6"/>
      <c r="H12" s="11">
        <v>1</v>
      </c>
      <c r="I12" s="73">
        <f>I6*H12</f>
        <v>0</v>
      </c>
    </row>
    <row r="13" spans="1:9">
      <c r="A13" s="9" t="s">
        <v>16</v>
      </c>
      <c r="B13" s="10" t="s">
        <v>17</v>
      </c>
      <c r="C13" s="6"/>
      <c r="D13" s="6"/>
      <c r="E13" s="6"/>
      <c r="F13" s="6"/>
      <c r="G13" s="6"/>
      <c r="H13" s="12">
        <v>0</v>
      </c>
      <c r="I13" s="74">
        <v>0</v>
      </c>
    </row>
    <row r="14" spans="1:9">
      <c r="A14" s="9" t="s">
        <v>18</v>
      </c>
      <c r="B14" s="10" t="s">
        <v>19</v>
      </c>
      <c r="C14" s="6"/>
      <c r="D14" s="6"/>
      <c r="E14" s="6"/>
      <c r="F14" s="6"/>
      <c r="G14" s="6"/>
      <c r="H14" s="12">
        <v>0</v>
      </c>
      <c r="I14" s="74">
        <v>0</v>
      </c>
    </row>
    <row r="15" spans="1:9">
      <c r="A15" s="9" t="s">
        <v>20</v>
      </c>
      <c r="B15" s="6" t="s">
        <v>21</v>
      </c>
      <c r="C15" s="6"/>
      <c r="D15" s="6"/>
      <c r="E15" s="6"/>
      <c r="F15" s="6"/>
      <c r="G15" s="6"/>
      <c r="H15" s="12">
        <v>0</v>
      </c>
      <c r="I15" s="74">
        <v>0</v>
      </c>
    </row>
    <row r="16" spans="1:9">
      <c r="A16" s="13" t="s">
        <v>22</v>
      </c>
      <c r="B16" s="6" t="s">
        <v>23</v>
      </c>
      <c r="C16" s="6"/>
      <c r="D16" s="6"/>
      <c r="E16" s="6"/>
      <c r="F16" s="6"/>
      <c r="G16" s="6"/>
      <c r="H16" s="14">
        <v>0</v>
      </c>
      <c r="I16" s="74">
        <v>0</v>
      </c>
    </row>
    <row r="17" spans="1:9">
      <c r="A17" s="9" t="s">
        <v>24</v>
      </c>
      <c r="B17" s="10" t="s">
        <v>25</v>
      </c>
      <c r="C17" s="6"/>
      <c r="D17" s="6"/>
      <c r="E17" s="6"/>
      <c r="F17" s="6"/>
      <c r="G17" s="6"/>
      <c r="H17" s="14">
        <v>0</v>
      </c>
      <c r="I17" s="74">
        <v>0</v>
      </c>
    </row>
    <row r="18" spans="1:9">
      <c r="A18" s="13" t="s">
        <v>26</v>
      </c>
      <c r="B18" s="10" t="s">
        <v>27</v>
      </c>
      <c r="C18" s="6"/>
      <c r="D18" s="6"/>
      <c r="E18" s="6"/>
      <c r="F18" s="6"/>
      <c r="G18" s="6"/>
      <c r="H18" s="12">
        <v>0</v>
      </c>
      <c r="I18" s="74">
        <v>0</v>
      </c>
    </row>
    <row r="19" spans="1:9">
      <c r="A19" s="9" t="s">
        <v>28</v>
      </c>
      <c r="B19" s="9"/>
      <c r="C19" s="9"/>
      <c r="D19" s="9"/>
      <c r="E19" s="9"/>
      <c r="F19" s="9"/>
      <c r="G19" s="9"/>
      <c r="H19" s="9"/>
      <c r="I19" s="86">
        <f>SUM(I12:I18)</f>
        <v>0</v>
      </c>
    </row>
    <row r="20" spans="1:9">
      <c r="A20" s="15"/>
      <c r="B20" s="15"/>
      <c r="C20" s="15"/>
      <c r="D20" s="15"/>
      <c r="E20" s="15"/>
      <c r="F20" s="15"/>
      <c r="G20" s="15"/>
      <c r="H20" s="15"/>
      <c r="I20" s="91"/>
    </row>
    <row r="21" spans="1:10">
      <c r="A21" s="8" t="s">
        <v>29</v>
      </c>
      <c r="B21" s="8"/>
      <c r="C21" s="8"/>
      <c r="D21" s="8"/>
      <c r="E21" s="8"/>
      <c r="F21" s="8"/>
      <c r="G21" s="8"/>
      <c r="H21" s="8"/>
      <c r="I21" s="8"/>
      <c r="J21" s="71"/>
    </row>
    <row r="22" spans="1:10">
      <c r="A22" s="16" t="s">
        <v>30</v>
      </c>
      <c r="B22" s="16"/>
      <c r="C22" s="16"/>
      <c r="D22" s="16"/>
      <c r="E22" s="16"/>
      <c r="F22" s="16"/>
      <c r="G22" s="16"/>
      <c r="H22" s="16" t="s">
        <v>12</v>
      </c>
      <c r="I22" s="16" t="s">
        <v>13</v>
      </c>
      <c r="J22" s="71"/>
    </row>
    <row r="23" spans="1:10">
      <c r="A23" s="9" t="s">
        <v>14</v>
      </c>
      <c r="B23" s="10" t="s">
        <v>31</v>
      </c>
      <c r="C23" s="6"/>
      <c r="D23" s="6"/>
      <c r="E23" s="6"/>
      <c r="F23" s="6"/>
      <c r="G23" s="6"/>
      <c r="H23" s="17">
        <v>0.0833</v>
      </c>
      <c r="I23" s="93">
        <f>I19/12</f>
        <v>0</v>
      </c>
      <c r="J23" s="71"/>
    </row>
    <row r="24" spans="1:11">
      <c r="A24" s="9" t="s">
        <v>16</v>
      </c>
      <c r="B24" s="6" t="s">
        <v>32</v>
      </c>
      <c r="C24" s="6"/>
      <c r="D24" s="6"/>
      <c r="E24" s="6"/>
      <c r="F24" s="6"/>
      <c r="G24" s="6"/>
      <c r="H24" s="18">
        <v>0.111</v>
      </c>
      <c r="I24" s="93">
        <f>(I19/12)+(I19/3)/12</f>
        <v>0</v>
      </c>
      <c r="J24" s="71"/>
      <c r="K24" s="333"/>
    </row>
    <row r="25" spans="1:11">
      <c r="A25" s="19" t="s">
        <v>33</v>
      </c>
      <c r="B25" s="20"/>
      <c r="C25" s="20"/>
      <c r="D25" s="20"/>
      <c r="E25" s="20"/>
      <c r="F25" s="20"/>
      <c r="G25" s="20"/>
      <c r="H25" s="21"/>
      <c r="I25" s="94">
        <f>SUM(I23:I24)</f>
        <v>0</v>
      </c>
      <c r="J25" s="71"/>
      <c r="K25" s="333"/>
    </row>
    <row r="26" spans="1:11">
      <c r="A26" s="22"/>
      <c r="B26" s="23"/>
      <c r="C26" s="23"/>
      <c r="D26" s="23"/>
      <c r="E26" s="23"/>
      <c r="F26" s="23"/>
      <c r="G26" s="23"/>
      <c r="H26" s="23"/>
      <c r="I26" s="23"/>
      <c r="J26" s="71"/>
      <c r="K26" s="334"/>
    </row>
    <row r="27" spans="1:11">
      <c r="A27" s="16" t="s">
        <v>34</v>
      </c>
      <c r="B27" s="16"/>
      <c r="C27" s="16"/>
      <c r="D27" s="16"/>
      <c r="E27" s="16"/>
      <c r="F27" s="16"/>
      <c r="G27" s="16"/>
      <c r="H27" s="16" t="s">
        <v>12</v>
      </c>
      <c r="I27" s="16" t="s">
        <v>13</v>
      </c>
      <c r="J27" s="71"/>
      <c r="K27" s="71"/>
    </row>
    <row r="28" spans="1:12">
      <c r="A28" s="9" t="s">
        <v>14</v>
      </c>
      <c r="B28" s="10" t="s">
        <v>35</v>
      </c>
      <c r="C28" s="6"/>
      <c r="D28" s="6"/>
      <c r="E28" s="6"/>
      <c r="F28" s="6"/>
      <c r="G28" s="6"/>
      <c r="H28" s="24">
        <v>0.2</v>
      </c>
      <c r="I28" s="93">
        <f>(I19+I25)*H28</f>
        <v>0</v>
      </c>
      <c r="J28" s="71"/>
      <c r="K28" s="95"/>
      <c r="L28" s="96"/>
    </row>
    <row r="29" spans="1:12">
      <c r="A29" s="9" t="s">
        <v>16</v>
      </c>
      <c r="B29" s="10" t="s">
        <v>36</v>
      </c>
      <c r="C29" s="6"/>
      <c r="D29" s="6"/>
      <c r="E29" s="6"/>
      <c r="F29" s="6"/>
      <c r="G29" s="6"/>
      <c r="H29" s="24">
        <v>0.025</v>
      </c>
      <c r="I29" s="93">
        <f>(I19+I25)*H29</f>
        <v>0</v>
      </c>
      <c r="J29" s="71"/>
      <c r="K29" s="97"/>
      <c r="L29" s="96"/>
    </row>
    <row r="30" spans="1:11">
      <c r="A30" s="9" t="s">
        <v>18</v>
      </c>
      <c r="B30" s="10" t="s">
        <v>37</v>
      </c>
      <c r="C30" s="6"/>
      <c r="D30" s="6"/>
      <c r="E30" s="6"/>
      <c r="F30" s="6"/>
      <c r="G30" s="6"/>
      <c r="H30" s="24">
        <v>0.03</v>
      </c>
      <c r="I30" s="93">
        <f>(I19+I25)*H30</f>
        <v>0</v>
      </c>
      <c r="J30" s="71"/>
      <c r="K30" s="95"/>
    </row>
    <row r="31" spans="1:11">
      <c r="A31" s="9" t="s">
        <v>20</v>
      </c>
      <c r="B31" s="10" t="s">
        <v>38</v>
      </c>
      <c r="C31" s="10"/>
      <c r="D31" s="10"/>
      <c r="E31" s="10"/>
      <c r="F31" s="10"/>
      <c r="G31" s="10"/>
      <c r="H31" s="24">
        <v>0.015</v>
      </c>
      <c r="I31" s="93">
        <f>(I19+I25)*H31</f>
        <v>0</v>
      </c>
      <c r="J31" s="71"/>
      <c r="K31" s="95"/>
    </row>
    <row r="32" spans="1:10">
      <c r="A32" s="9" t="s">
        <v>22</v>
      </c>
      <c r="B32" s="10" t="s">
        <v>39</v>
      </c>
      <c r="C32" s="6"/>
      <c r="D32" s="6"/>
      <c r="E32" s="6"/>
      <c r="F32" s="6"/>
      <c r="G32" s="6"/>
      <c r="H32" s="25">
        <v>0.01</v>
      </c>
      <c r="I32" s="93">
        <f>(I19+I25)*H32</f>
        <v>0</v>
      </c>
      <c r="J32" s="71"/>
    </row>
    <row r="33" spans="1:10">
      <c r="A33" s="9" t="s">
        <v>24</v>
      </c>
      <c r="B33" s="10" t="s">
        <v>40</v>
      </c>
      <c r="C33" s="6"/>
      <c r="D33" s="6"/>
      <c r="E33" s="6"/>
      <c r="F33" s="6"/>
      <c r="G33" s="6"/>
      <c r="H33" s="24">
        <v>0.006</v>
      </c>
      <c r="I33" s="93">
        <f>(I19+I25)*H33</f>
        <v>0</v>
      </c>
      <c r="J33" s="71"/>
    </row>
    <row r="34" spans="1:10">
      <c r="A34" s="9" t="s">
        <v>26</v>
      </c>
      <c r="B34" s="10" t="s">
        <v>41</v>
      </c>
      <c r="C34" s="6"/>
      <c r="D34" s="6"/>
      <c r="E34" s="6"/>
      <c r="F34" s="6"/>
      <c r="G34" s="6"/>
      <c r="H34" s="24">
        <v>0.002</v>
      </c>
      <c r="I34" s="93">
        <f>(I19+I25)*H34</f>
        <v>0</v>
      </c>
      <c r="J34" s="71"/>
    </row>
    <row r="35" spans="1:10">
      <c r="A35" s="9" t="s">
        <v>42</v>
      </c>
      <c r="B35" s="10" t="s">
        <v>43</v>
      </c>
      <c r="C35" s="6"/>
      <c r="D35" s="6"/>
      <c r="E35" s="6"/>
      <c r="F35" s="6"/>
      <c r="G35" s="6"/>
      <c r="H35" s="24">
        <v>0.08</v>
      </c>
      <c r="I35" s="93">
        <f>(I19+I25)*H35</f>
        <v>0</v>
      </c>
      <c r="J35" s="71"/>
    </row>
    <row r="36" spans="1:10">
      <c r="A36" s="26" t="s">
        <v>44</v>
      </c>
      <c r="B36" s="26"/>
      <c r="C36" s="26"/>
      <c r="D36" s="26"/>
      <c r="E36" s="26"/>
      <c r="F36" s="26"/>
      <c r="G36" s="26"/>
      <c r="H36" s="27">
        <f>SUM(H28:H35)</f>
        <v>0.368</v>
      </c>
      <c r="I36" s="94">
        <f>SUM(I28:I35)</f>
        <v>0</v>
      </c>
      <c r="J36" s="71"/>
    </row>
    <row r="37" spans="1:11">
      <c r="A37" s="28"/>
      <c r="B37" s="28"/>
      <c r="C37" s="28"/>
      <c r="D37" s="28"/>
      <c r="E37" s="28"/>
      <c r="F37" s="28"/>
      <c r="G37" s="28"/>
      <c r="H37" s="28"/>
      <c r="I37" s="98"/>
      <c r="J37" s="71"/>
      <c r="K37" s="99"/>
    </row>
    <row r="38" spans="1:10">
      <c r="A38" s="16" t="s">
        <v>45</v>
      </c>
      <c r="B38" s="16"/>
      <c r="C38" s="16"/>
      <c r="D38" s="16"/>
      <c r="E38" s="16"/>
      <c r="F38" s="16"/>
      <c r="G38" s="16"/>
      <c r="H38" s="29"/>
      <c r="I38" s="16" t="s">
        <v>13</v>
      </c>
      <c r="J38" s="71"/>
    </row>
    <row r="39" spans="1:10">
      <c r="A39" s="9" t="s">
        <v>14</v>
      </c>
      <c r="B39" s="30" t="s">
        <v>46</v>
      </c>
      <c r="C39" s="31"/>
      <c r="D39" s="31"/>
      <c r="E39" s="31"/>
      <c r="F39" s="31"/>
      <c r="G39" s="31"/>
      <c r="H39" s="32" t="s">
        <v>47</v>
      </c>
      <c r="I39" s="100">
        <v>0</v>
      </c>
      <c r="J39" s="71"/>
    </row>
    <row r="40" spans="1:10">
      <c r="A40" s="9" t="s">
        <v>16</v>
      </c>
      <c r="B40" s="33" t="s">
        <v>48</v>
      </c>
      <c r="C40" s="34"/>
      <c r="D40" s="34"/>
      <c r="E40" s="34"/>
      <c r="F40" s="34"/>
      <c r="G40" s="35"/>
      <c r="H40" s="32" t="s">
        <v>47</v>
      </c>
      <c r="I40" s="100">
        <v>0</v>
      </c>
      <c r="J40" s="71"/>
    </row>
    <row r="41" ht="16.5" customHeight="1" spans="1:11">
      <c r="A41" s="9" t="s">
        <v>18</v>
      </c>
      <c r="B41" s="30" t="s">
        <v>49</v>
      </c>
      <c r="C41" s="31"/>
      <c r="D41" s="31"/>
      <c r="E41" s="31"/>
      <c r="F41" s="31"/>
      <c r="G41" s="31"/>
      <c r="H41" s="32" t="s">
        <v>47</v>
      </c>
      <c r="I41" s="100">
        <v>0</v>
      </c>
      <c r="J41" s="71"/>
      <c r="K41" s="101"/>
    </row>
    <row r="42" ht="15" spans="1:11">
      <c r="A42" s="9" t="s">
        <v>20</v>
      </c>
      <c r="B42" s="30" t="s">
        <v>27</v>
      </c>
      <c r="C42" s="31"/>
      <c r="D42" s="31"/>
      <c r="E42" s="31"/>
      <c r="F42" s="31"/>
      <c r="G42" s="31"/>
      <c r="H42" s="32" t="s">
        <v>47</v>
      </c>
      <c r="I42" s="100">
        <v>0</v>
      </c>
      <c r="J42" s="71"/>
      <c r="K42" s="101"/>
    </row>
    <row r="43" ht="15" spans="1:11">
      <c r="A43" s="26" t="s">
        <v>50</v>
      </c>
      <c r="B43" s="26"/>
      <c r="C43" s="26"/>
      <c r="D43" s="26"/>
      <c r="E43" s="26"/>
      <c r="F43" s="26"/>
      <c r="G43" s="26"/>
      <c r="H43" s="26"/>
      <c r="I43" s="94">
        <f>SUM(I39:I42)</f>
        <v>0</v>
      </c>
      <c r="J43" s="71"/>
      <c r="K43" s="101"/>
    </row>
    <row r="44" spans="1:10">
      <c r="A44" s="28"/>
      <c r="B44" s="28"/>
      <c r="C44" s="28"/>
      <c r="D44" s="28"/>
      <c r="E44" s="28"/>
      <c r="F44" s="28"/>
      <c r="G44" s="28"/>
      <c r="H44" s="28"/>
      <c r="I44" s="98"/>
      <c r="J44" s="71"/>
    </row>
    <row r="45" spans="1:10">
      <c r="A45" s="4" t="s">
        <v>51</v>
      </c>
      <c r="B45" s="4"/>
      <c r="C45" s="4"/>
      <c r="D45" s="4"/>
      <c r="E45" s="4"/>
      <c r="F45" s="4"/>
      <c r="G45" s="4"/>
      <c r="H45" s="4"/>
      <c r="I45" s="4"/>
      <c r="J45" s="71"/>
    </row>
    <row r="46" spans="1:10">
      <c r="A46" s="16" t="s">
        <v>52</v>
      </c>
      <c r="B46" s="16"/>
      <c r="C46" s="16"/>
      <c r="D46" s="16"/>
      <c r="E46" s="16"/>
      <c r="F46" s="16"/>
      <c r="G46" s="16"/>
      <c r="H46" s="16"/>
      <c r="I46" s="16" t="s">
        <v>13</v>
      </c>
      <c r="J46" s="71"/>
    </row>
    <row r="47" spans="1:10">
      <c r="A47" s="9" t="s">
        <v>53</v>
      </c>
      <c r="B47" s="32" t="s">
        <v>54</v>
      </c>
      <c r="C47" s="32"/>
      <c r="D47" s="32"/>
      <c r="E47" s="32"/>
      <c r="F47" s="32"/>
      <c r="G47" s="32"/>
      <c r="H47" s="32"/>
      <c r="I47" s="93">
        <f>I25</f>
        <v>0</v>
      </c>
      <c r="J47" s="71"/>
    </row>
    <row r="48" spans="1:10">
      <c r="A48" s="13" t="s">
        <v>55</v>
      </c>
      <c r="B48" s="32" t="s">
        <v>56</v>
      </c>
      <c r="C48" s="32"/>
      <c r="D48" s="32"/>
      <c r="E48" s="32"/>
      <c r="F48" s="32"/>
      <c r="G48" s="32"/>
      <c r="H48" s="32"/>
      <c r="I48" s="102">
        <f>I36</f>
        <v>0</v>
      </c>
      <c r="J48" s="71"/>
    </row>
    <row r="49" spans="1:10">
      <c r="A49" s="13" t="s">
        <v>57</v>
      </c>
      <c r="B49" s="32" t="s">
        <v>58</v>
      </c>
      <c r="C49" s="32"/>
      <c r="D49" s="32"/>
      <c r="E49" s="32"/>
      <c r="F49" s="32"/>
      <c r="G49" s="32"/>
      <c r="H49" s="32"/>
      <c r="I49" s="102">
        <f>I43</f>
        <v>0</v>
      </c>
      <c r="J49" s="71"/>
    </row>
    <row r="50" spans="1:10">
      <c r="A50" s="26" t="s">
        <v>59</v>
      </c>
      <c r="B50" s="26"/>
      <c r="C50" s="26"/>
      <c r="D50" s="26"/>
      <c r="E50" s="26"/>
      <c r="F50" s="26"/>
      <c r="G50" s="26"/>
      <c r="H50" s="26"/>
      <c r="I50" s="103">
        <f>SUM(I47:I49)</f>
        <v>0</v>
      </c>
      <c r="J50" s="71"/>
    </row>
    <row r="51" spans="1:10">
      <c r="A51" s="36"/>
      <c r="B51" s="37"/>
      <c r="C51" s="37"/>
      <c r="D51" s="37"/>
      <c r="E51" s="37"/>
      <c r="F51" s="37"/>
      <c r="G51" s="37"/>
      <c r="H51" s="37"/>
      <c r="I51" s="37"/>
      <c r="J51" s="71"/>
    </row>
    <row r="52" spans="1:10">
      <c r="A52" s="8" t="s">
        <v>60</v>
      </c>
      <c r="B52" s="8"/>
      <c r="C52" s="8"/>
      <c r="D52" s="8"/>
      <c r="E52" s="8"/>
      <c r="F52" s="8"/>
      <c r="G52" s="8"/>
      <c r="H52" s="8"/>
      <c r="I52" s="8"/>
      <c r="J52" s="71"/>
    </row>
    <row r="53" spans="1:10">
      <c r="A53" s="16">
        <v>3</v>
      </c>
      <c r="B53" s="16" t="s">
        <v>61</v>
      </c>
      <c r="C53" s="16"/>
      <c r="D53" s="16"/>
      <c r="E53" s="16"/>
      <c r="F53" s="16"/>
      <c r="G53" s="16"/>
      <c r="H53" s="16" t="s">
        <v>12</v>
      </c>
      <c r="I53" s="16" t="s">
        <v>13</v>
      </c>
      <c r="J53" s="71"/>
    </row>
    <row r="54" spans="1:10">
      <c r="A54" s="9" t="s">
        <v>14</v>
      </c>
      <c r="B54" s="38" t="s">
        <v>62</v>
      </c>
      <c r="C54" s="39"/>
      <c r="D54" s="39"/>
      <c r="E54" s="39"/>
      <c r="F54" s="39"/>
      <c r="G54" s="39"/>
      <c r="H54" s="40">
        <v>0.2566</v>
      </c>
      <c r="I54" s="102">
        <f>(I12/12)*H54</f>
        <v>0</v>
      </c>
      <c r="J54" s="71"/>
    </row>
    <row r="55" spans="1:10">
      <c r="A55" s="9" t="s">
        <v>16</v>
      </c>
      <c r="B55" s="10" t="s">
        <v>63</v>
      </c>
      <c r="C55" s="10"/>
      <c r="D55" s="10"/>
      <c r="E55" s="10"/>
      <c r="F55" s="10"/>
      <c r="G55" s="10"/>
      <c r="H55" s="41">
        <v>0.08</v>
      </c>
      <c r="I55" s="93">
        <f>I54*H55</f>
        <v>0</v>
      </c>
      <c r="J55" s="71"/>
    </row>
    <row r="56" spans="1:10">
      <c r="A56" s="9" t="s">
        <v>18</v>
      </c>
      <c r="B56" s="38" t="s">
        <v>64</v>
      </c>
      <c r="C56" s="39"/>
      <c r="D56" s="39"/>
      <c r="E56" s="39"/>
      <c r="F56" s="39"/>
      <c r="G56" s="39"/>
      <c r="H56" s="42">
        <v>0.5</v>
      </c>
      <c r="I56" s="93">
        <f>((I19+I25)*H56*H35)</f>
        <v>0</v>
      </c>
      <c r="J56" s="71"/>
    </row>
    <row r="57" spans="1:10">
      <c r="A57" s="9" t="s">
        <v>20</v>
      </c>
      <c r="B57" s="10" t="s">
        <v>65</v>
      </c>
      <c r="C57" s="10"/>
      <c r="D57" s="10"/>
      <c r="E57" s="10"/>
      <c r="F57" s="10"/>
      <c r="G57" s="10"/>
      <c r="H57" s="41">
        <v>0.2566</v>
      </c>
      <c r="I57" s="93">
        <f>((I19/30)/12*7)*H57</f>
        <v>0</v>
      </c>
      <c r="J57" s="71"/>
    </row>
    <row r="58" spans="1:10">
      <c r="A58" s="9" t="s">
        <v>22</v>
      </c>
      <c r="B58" s="10" t="s">
        <v>66</v>
      </c>
      <c r="C58" s="10"/>
      <c r="D58" s="10"/>
      <c r="E58" s="10"/>
      <c r="F58" s="10"/>
      <c r="G58" s="10"/>
      <c r="H58" s="18">
        <f>H36</f>
        <v>0.368</v>
      </c>
      <c r="I58" s="93">
        <f>(I57*H58)</f>
        <v>0</v>
      </c>
      <c r="J58" s="71"/>
    </row>
    <row r="59" spans="1:10">
      <c r="A59" s="9" t="s">
        <v>24</v>
      </c>
      <c r="B59" s="38" t="s">
        <v>67</v>
      </c>
      <c r="C59" s="38"/>
      <c r="D59" s="38"/>
      <c r="E59" s="38"/>
      <c r="F59" s="38"/>
      <c r="G59" s="38"/>
      <c r="H59" s="42">
        <v>0.5</v>
      </c>
      <c r="I59" s="93">
        <f>(I19+I25)*H59*H35</f>
        <v>0</v>
      </c>
      <c r="J59" s="71"/>
    </row>
    <row r="60" spans="1:10">
      <c r="A60" s="19" t="s">
        <v>68</v>
      </c>
      <c r="B60" s="20"/>
      <c r="C60" s="20"/>
      <c r="D60" s="20"/>
      <c r="E60" s="20"/>
      <c r="F60" s="20"/>
      <c r="G60" s="20"/>
      <c r="H60" s="21"/>
      <c r="I60" s="94">
        <f>SUM(I54:I59)</f>
        <v>0</v>
      </c>
      <c r="J60" s="71"/>
    </row>
    <row r="61" spans="1:10">
      <c r="A61" s="43"/>
      <c r="B61" s="44"/>
      <c r="C61" s="44"/>
      <c r="D61" s="44"/>
      <c r="E61" s="44"/>
      <c r="F61" s="44"/>
      <c r="G61" s="44"/>
      <c r="H61" s="44"/>
      <c r="I61" s="44"/>
      <c r="J61" s="71"/>
    </row>
    <row r="62" spans="1:10">
      <c r="A62" s="8" t="s">
        <v>69</v>
      </c>
      <c r="B62" s="8"/>
      <c r="C62" s="8"/>
      <c r="D62" s="8"/>
      <c r="E62" s="8"/>
      <c r="F62" s="8"/>
      <c r="G62" s="8"/>
      <c r="H62" s="8"/>
      <c r="I62" s="8"/>
      <c r="J62" s="71"/>
    </row>
    <row r="63" spans="1:10">
      <c r="A63" s="16" t="s">
        <v>70</v>
      </c>
      <c r="B63" s="16"/>
      <c r="C63" s="16"/>
      <c r="D63" s="16"/>
      <c r="E63" s="16"/>
      <c r="F63" s="16"/>
      <c r="G63" s="16"/>
      <c r="H63" s="16" t="s">
        <v>12</v>
      </c>
      <c r="I63" s="16" t="s">
        <v>13</v>
      </c>
      <c r="J63" s="71"/>
    </row>
    <row r="64" spans="1:10">
      <c r="A64" s="9" t="s">
        <v>14</v>
      </c>
      <c r="B64" s="6" t="s">
        <v>71</v>
      </c>
      <c r="C64" s="6"/>
      <c r="D64" s="6"/>
      <c r="E64" s="6"/>
      <c r="F64" s="6"/>
      <c r="G64" s="6"/>
      <c r="H64" s="45">
        <f>(242.85/365)*30</f>
        <v>19.9602739726027</v>
      </c>
      <c r="I64" s="93">
        <f t="shared" ref="I64:I67" si="0">((I$19+I$25+I$36)/22)*H64/12</f>
        <v>0</v>
      </c>
      <c r="J64" s="71"/>
    </row>
    <row r="65" spans="1:10">
      <c r="A65" s="13" t="s">
        <v>16</v>
      </c>
      <c r="B65" s="38" t="s">
        <v>72</v>
      </c>
      <c r="C65" s="39"/>
      <c r="D65" s="39"/>
      <c r="E65" s="39"/>
      <c r="F65" s="39"/>
      <c r="G65" s="39"/>
      <c r="H65" s="119">
        <f>0.047589*100</f>
        <v>4.7589</v>
      </c>
      <c r="I65" s="102">
        <f>((I19+I25+I36)/22*H65)/12</f>
        <v>0</v>
      </c>
      <c r="J65" s="71"/>
    </row>
    <row r="66" spans="1:10">
      <c r="A66" s="13" t="s">
        <v>18</v>
      </c>
      <c r="B66" s="39" t="s">
        <v>73</v>
      </c>
      <c r="C66" s="39"/>
      <c r="D66" s="39"/>
      <c r="E66" s="39"/>
      <c r="F66" s="39"/>
      <c r="G66" s="39"/>
      <c r="H66" s="120">
        <f>(0.018*20)*242.85/365</f>
        <v>0.239523287671233</v>
      </c>
      <c r="I66" s="93">
        <f t="shared" si="0"/>
        <v>0</v>
      </c>
      <c r="J66" s="71"/>
    </row>
    <row r="67" spans="1:13">
      <c r="A67" s="13" t="s">
        <v>20</v>
      </c>
      <c r="B67" s="38" t="s">
        <v>74</v>
      </c>
      <c r="C67" s="39"/>
      <c r="D67" s="39"/>
      <c r="E67" s="39"/>
      <c r="F67" s="39"/>
      <c r="G67" s="39"/>
      <c r="H67" s="121">
        <f>(0.1642*15)*242.85/365</f>
        <v>1.63873849315068</v>
      </c>
      <c r="I67" s="93">
        <f t="shared" si="0"/>
        <v>0</v>
      </c>
      <c r="J67" s="71"/>
      <c r="M67" s="181"/>
    </row>
    <row r="68" spans="1:10">
      <c r="A68" s="13" t="s">
        <v>22</v>
      </c>
      <c r="B68" s="10" t="s">
        <v>75</v>
      </c>
      <c r="C68" s="10"/>
      <c r="D68" s="10"/>
      <c r="E68" s="10"/>
      <c r="F68" s="10"/>
      <c r="G68" s="10"/>
      <c r="H68" s="119">
        <v>0.0264</v>
      </c>
      <c r="I68" s="102">
        <f>(I19+I25)/12*(4/12)*H68</f>
        <v>0</v>
      </c>
      <c r="J68" s="71"/>
    </row>
    <row r="69" spans="1:10">
      <c r="A69" s="9" t="s">
        <v>24</v>
      </c>
      <c r="B69" s="39" t="s">
        <v>27</v>
      </c>
      <c r="C69" s="39"/>
      <c r="D69" s="39"/>
      <c r="E69" s="39"/>
      <c r="F69" s="39"/>
      <c r="G69" s="39"/>
      <c r="H69" s="40" t="s">
        <v>47</v>
      </c>
      <c r="I69" s="102">
        <v>0</v>
      </c>
      <c r="J69" s="71"/>
    </row>
    <row r="70" spans="1:10">
      <c r="A70" s="9" t="s">
        <v>26</v>
      </c>
      <c r="B70" s="6" t="s">
        <v>76</v>
      </c>
      <c r="C70" s="6"/>
      <c r="D70" s="6"/>
      <c r="E70" s="6"/>
      <c r="F70" s="6"/>
      <c r="G70" s="6"/>
      <c r="H70" s="40">
        <f>H36</f>
        <v>0.368</v>
      </c>
      <c r="I70" s="102">
        <f>(I64+I65+I66+I67+I68+I69+I74)*H70</f>
        <v>0</v>
      </c>
      <c r="J70" s="71"/>
    </row>
    <row r="71" spans="1:10">
      <c r="A71" s="19" t="s">
        <v>77</v>
      </c>
      <c r="B71" s="20"/>
      <c r="C71" s="20"/>
      <c r="D71" s="20"/>
      <c r="E71" s="20"/>
      <c r="F71" s="20"/>
      <c r="G71" s="20"/>
      <c r="H71" s="21"/>
      <c r="I71" s="94">
        <f>SUM(I64:I70)</f>
        <v>0</v>
      </c>
      <c r="J71" s="71"/>
    </row>
    <row r="72" spans="1:10">
      <c r="A72" s="122"/>
      <c r="B72" s="123"/>
      <c r="C72" s="123"/>
      <c r="D72" s="123"/>
      <c r="E72" s="123"/>
      <c r="F72" s="123"/>
      <c r="G72" s="123"/>
      <c r="H72" s="123"/>
      <c r="I72" s="123"/>
      <c r="J72" s="71"/>
    </row>
    <row r="73" spans="1:10">
      <c r="A73" s="16" t="s">
        <v>78</v>
      </c>
      <c r="B73" s="16"/>
      <c r="C73" s="16"/>
      <c r="D73" s="16"/>
      <c r="E73" s="16"/>
      <c r="F73" s="16"/>
      <c r="G73" s="16"/>
      <c r="H73" s="16" t="s">
        <v>12</v>
      </c>
      <c r="I73" s="16" t="s">
        <v>13</v>
      </c>
      <c r="J73" s="71"/>
    </row>
    <row r="74" spans="1:10">
      <c r="A74" s="9" t="s">
        <v>14</v>
      </c>
      <c r="B74" s="6" t="s">
        <v>79</v>
      </c>
      <c r="C74" s="6"/>
      <c r="D74" s="6"/>
      <c r="E74" s="6"/>
      <c r="F74" s="6"/>
      <c r="G74" s="6"/>
      <c r="H74" s="41"/>
      <c r="I74" s="74">
        <v>0</v>
      </c>
      <c r="J74" s="71"/>
    </row>
    <row r="75" spans="1:10">
      <c r="A75" s="19" t="s">
        <v>80</v>
      </c>
      <c r="B75" s="20"/>
      <c r="C75" s="20"/>
      <c r="D75" s="20"/>
      <c r="E75" s="20"/>
      <c r="F75" s="20"/>
      <c r="G75" s="20"/>
      <c r="H75" s="21"/>
      <c r="I75" s="94">
        <f>SUM(I74)</f>
        <v>0</v>
      </c>
      <c r="J75" s="71"/>
    </row>
    <row r="76" spans="1:10">
      <c r="A76" s="124"/>
      <c r="B76" s="125"/>
      <c r="C76" s="125"/>
      <c r="D76" s="125"/>
      <c r="E76" s="125"/>
      <c r="F76" s="125"/>
      <c r="G76" s="125"/>
      <c r="H76" s="125"/>
      <c r="I76" s="125"/>
      <c r="J76" s="71"/>
    </row>
    <row r="77" spans="1:10">
      <c r="A77" s="4" t="s">
        <v>81</v>
      </c>
      <c r="B77" s="4"/>
      <c r="C77" s="4"/>
      <c r="D77" s="4"/>
      <c r="E77" s="4"/>
      <c r="F77" s="4"/>
      <c r="G77" s="4"/>
      <c r="H77" s="4"/>
      <c r="I77" s="4"/>
      <c r="J77" s="71"/>
    </row>
    <row r="78" spans="1:10">
      <c r="A78" s="16" t="s">
        <v>82</v>
      </c>
      <c r="B78" s="16"/>
      <c r="C78" s="16"/>
      <c r="D78" s="16"/>
      <c r="E78" s="16"/>
      <c r="F78" s="16"/>
      <c r="G78" s="16"/>
      <c r="H78" s="16"/>
      <c r="I78" s="16" t="s">
        <v>13</v>
      </c>
      <c r="J78" s="71"/>
    </row>
    <row r="79" spans="1:10">
      <c r="A79" s="9" t="s">
        <v>83</v>
      </c>
      <c r="B79" s="32" t="s">
        <v>72</v>
      </c>
      <c r="C79" s="32"/>
      <c r="D79" s="32"/>
      <c r="E79" s="32"/>
      <c r="F79" s="32"/>
      <c r="G79" s="32"/>
      <c r="H79" s="32"/>
      <c r="I79" s="102">
        <f>SUM(I71)</f>
        <v>0</v>
      </c>
      <c r="J79" s="71"/>
    </row>
    <row r="80" spans="1:10">
      <c r="A80" s="13" t="s">
        <v>84</v>
      </c>
      <c r="B80" s="32" t="s">
        <v>85</v>
      </c>
      <c r="C80" s="32"/>
      <c r="D80" s="32"/>
      <c r="E80" s="32"/>
      <c r="F80" s="32"/>
      <c r="G80" s="32"/>
      <c r="H80" s="32"/>
      <c r="I80" s="102">
        <f>I75</f>
        <v>0</v>
      </c>
      <c r="J80" s="71"/>
    </row>
    <row r="81" spans="1:10">
      <c r="A81" s="26" t="s">
        <v>86</v>
      </c>
      <c r="B81" s="26"/>
      <c r="C81" s="26"/>
      <c r="D81" s="26"/>
      <c r="E81" s="26"/>
      <c r="F81" s="26"/>
      <c r="G81" s="26"/>
      <c r="H81" s="26"/>
      <c r="I81" s="94">
        <f>SUM(I79:I80)</f>
        <v>0</v>
      </c>
      <c r="J81" s="71"/>
    </row>
    <row r="82" spans="1:10">
      <c r="A82" s="36"/>
      <c r="B82" s="37"/>
      <c r="C82" s="37"/>
      <c r="D82" s="37"/>
      <c r="E82" s="37"/>
      <c r="F82" s="37"/>
      <c r="G82" s="37"/>
      <c r="H82" s="37"/>
      <c r="I82" s="37"/>
      <c r="J82" s="71"/>
    </row>
    <row r="83" spans="1:10">
      <c r="A83" s="8" t="s">
        <v>87</v>
      </c>
      <c r="B83" s="8"/>
      <c r="C83" s="8"/>
      <c r="D83" s="8"/>
      <c r="E83" s="8"/>
      <c r="F83" s="8"/>
      <c r="G83" s="8"/>
      <c r="H83" s="8"/>
      <c r="I83" s="8"/>
      <c r="J83" s="71"/>
    </row>
    <row r="84" spans="1:10">
      <c r="A84" s="16">
        <v>5</v>
      </c>
      <c r="B84" s="16" t="s">
        <v>88</v>
      </c>
      <c r="C84" s="16"/>
      <c r="D84" s="16"/>
      <c r="E84" s="16"/>
      <c r="F84" s="16"/>
      <c r="G84" s="16"/>
      <c r="H84" s="16"/>
      <c r="I84" s="16" t="s">
        <v>13</v>
      </c>
      <c r="J84" s="71"/>
    </row>
    <row r="85" spans="1:10">
      <c r="A85" s="9" t="s">
        <v>14</v>
      </c>
      <c r="B85" s="30" t="s">
        <v>89</v>
      </c>
      <c r="C85" s="30"/>
      <c r="D85" s="30"/>
      <c r="E85" s="30"/>
      <c r="F85" s="30"/>
      <c r="G85" s="30"/>
      <c r="H85" s="32" t="s">
        <v>47</v>
      </c>
      <c r="I85" s="182">
        <f>UNIFORMES!F12</f>
        <v>0</v>
      </c>
      <c r="J85" s="71"/>
    </row>
    <row r="86" spans="1:10">
      <c r="A86" s="9" t="s">
        <v>16</v>
      </c>
      <c r="B86" s="30" t="s">
        <v>90</v>
      </c>
      <c r="C86" s="30"/>
      <c r="D86" s="30"/>
      <c r="E86" s="30"/>
      <c r="F86" s="30"/>
      <c r="G86" s="30"/>
      <c r="H86" s="32" t="s">
        <v>47</v>
      </c>
      <c r="I86" s="182">
        <f>'INSUMOS E MATERIAIS'!H89</f>
        <v>0</v>
      </c>
      <c r="J86" s="71"/>
    </row>
    <row r="87" spans="1:10">
      <c r="A87" s="28" t="s">
        <v>18</v>
      </c>
      <c r="B87" s="31" t="s">
        <v>27</v>
      </c>
      <c r="C87" s="31"/>
      <c r="D87" s="31"/>
      <c r="E87" s="31"/>
      <c r="F87" s="31"/>
      <c r="G87" s="31"/>
      <c r="H87" s="32" t="s">
        <v>47</v>
      </c>
      <c r="I87" s="182">
        <v>0</v>
      </c>
      <c r="J87" s="71"/>
    </row>
    <row r="88" spans="1:10">
      <c r="A88" s="19" t="s">
        <v>91</v>
      </c>
      <c r="B88" s="20"/>
      <c r="C88" s="20"/>
      <c r="D88" s="20"/>
      <c r="E88" s="20"/>
      <c r="F88" s="20"/>
      <c r="G88" s="20"/>
      <c r="H88" s="21"/>
      <c r="I88" s="183">
        <f>SUM(I85:I87)</f>
        <v>0</v>
      </c>
      <c r="J88" s="71"/>
    </row>
    <row r="89" spans="1:10">
      <c r="A89" s="36"/>
      <c r="B89" s="37"/>
      <c r="C89" s="37"/>
      <c r="D89" s="37"/>
      <c r="E89" s="37"/>
      <c r="F89" s="37"/>
      <c r="G89" s="37"/>
      <c r="H89" s="37"/>
      <c r="I89" s="37"/>
      <c r="J89" s="71"/>
    </row>
    <row r="90" spans="1:10">
      <c r="A90" s="8" t="s">
        <v>92</v>
      </c>
      <c r="B90" s="8"/>
      <c r="C90" s="8"/>
      <c r="D90" s="8"/>
      <c r="E90" s="8"/>
      <c r="F90" s="8"/>
      <c r="G90" s="8"/>
      <c r="H90" s="8"/>
      <c r="I90" s="8"/>
      <c r="J90" s="71"/>
    </row>
    <row r="91" spans="1:10">
      <c r="A91" s="16">
        <v>6</v>
      </c>
      <c r="B91" s="16" t="s">
        <v>93</v>
      </c>
      <c r="C91" s="16"/>
      <c r="D91" s="16"/>
      <c r="E91" s="16"/>
      <c r="F91" s="16"/>
      <c r="G91" s="16"/>
      <c r="H91" s="16" t="s">
        <v>12</v>
      </c>
      <c r="I91" s="16" t="s">
        <v>13</v>
      </c>
      <c r="J91" s="71"/>
    </row>
    <row r="92" spans="1:11">
      <c r="A92" s="9" t="s">
        <v>14</v>
      </c>
      <c r="B92" s="10" t="s">
        <v>94</v>
      </c>
      <c r="C92" s="10"/>
      <c r="D92" s="10"/>
      <c r="E92" s="10"/>
      <c r="F92" s="10"/>
      <c r="G92" s="10"/>
      <c r="H92" s="126">
        <v>0.03</v>
      </c>
      <c r="I92" s="93">
        <f>I108*H92</f>
        <v>0</v>
      </c>
      <c r="J92" s="71"/>
      <c r="K92" s="184"/>
    </row>
    <row r="93" spans="1:10">
      <c r="A93" s="13" t="s">
        <v>16</v>
      </c>
      <c r="B93" s="10" t="s">
        <v>95</v>
      </c>
      <c r="C93" s="10"/>
      <c r="D93" s="10"/>
      <c r="E93" s="10"/>
      <c r="F93" s="10"/>
      <c r="G93" s="10"/>
      <c r="H93" s="126">
        <v>0.0679</v>
      </c>
      <c r="I93" s="93">
        <f>(I108+I92)*H93</f>
        <v>0</v>
      </c>
      <c r="J93" s="71"/>
    </row>
    <row r="94" spans="1:10">
      <c r="A94" s="9" t="s">
        <v>18</v>
      </c>
      <c r="B94" s="127" t="s">
        <v>96</v>
      </c>
      <c r="C94" s="127"/>
      <c r="D94" s="127"/>
      <c r="E94" s="127"/>
      <c r="F94" s="127"/>
      <c r="G94" s="127"/>
      <c r="H94" s="128"/>
      <c r="I94" s="185"/>
      <c r="J94" s="71"/>
    </row>
    <row r="95" spans="1:10">
      <c r="A95" s="13" t="s">
        <v>97</v>
      </c>
      <c r="B95" s="10" t="s">
        <v>98</v>
      </c>
      <c r="C95" s="10"/>
      <c r="D95" s="10"/>
      <c r="E95" s="10"/>
      <c r="F95" s="10"/>
      <c r="G95" s="10"/>
      <c r="H95" s="126">
        <v>0.0165</v>
      </c>
      <c r="I95" s="102">
        <f>(I108+I92+I93)/I135*H95</f>
        <v>0</v>
      </c>
      <c r="J95" s="71"/>
    </row>
    <row r="96" spans="1:10">
      <c r="A96" s="13" t="s">
        <v>99</v>
      </c>
      <c r="B96" s="10" t="s">
        <v>100</v>
      </c>
      <c r="C96" s="10"/>
      <c r="D96" s="10"/>
      <c r="E96" s="10"/>
      <c r="F96" s="10"/>
      <c r="G96" s="10"/>
      <c r="H96" s="126">
        <v>0.076</v>
      </c>
      <c r="I96" s="102">
        <f>(I108+I92+I93)/I135*H96</f>
        <v>0</v>
      </c>
      <c r="J96" s="71"/>
    </row>
    <row r="97" spans="1:10">
      <c r="A97" s="13" t="s">
        <v>101</v>
      </c>
      <c r="B97" s="10" t="s">
        <v>102</v>
      </c>
      <c r="C97" s="10"/>
      <c r="D97" s="10"/>
      <c r="E97" s="10"/>
      <c r="F97" s="10"/>
      <c r="G97" s="10"/>
      <c r="H97" s="126">
        <v>0.05</v>
      </c>
      <c r="I97" s="102">
        <f>(I108+I92+I93)/I135*H97</f>
        <v>0</v>
      </c>
      <c r="J97" s="71"/>
    </row>
    <row r="98" spans="1:10">
      <c r="A98" s="19" t="s">
        <v>103</v>
      </c>
      <c r="B98" s="20"/>
      <c r="C98" s="20"/>
      <c r="D98" s="20"/>
      <c r="E98" s="20"/>
      <c r="F98" s="20"/>
      <c r="G98" s="20"/>
      <c r="H98" s="21"/>
      <c r="I98" s="183">
        <f>SUM(I92:I97)</f>
        <v>0</v>
      </c>
      <c r="J98" s="71"/>
    </row>
    <row r="99" spans="1:10">
      <c r="A99" s="2"/>
      <c r="B99" s="3"/>
      <c r="C99" s="3"/>
      <c r="D99" s="3"/>
      <c r="E99" s="3"/>
      <c r="F99" s="3"/>
      <c r="G99" s="3"/>
      <c r="H99" s="3"/>
      <c r="I99" s="3"/>
      <c r="J99" s="71"/>
    </row>
    <row r="100" spans="1:9">
      <c r="A100" s="2"/>
      <c r="B100" s="2"/>
      <c r="C100" s="2"/>
      <c r="D100" s="2"/>
      <c r="E100" s="2"/>
      <c r="F100" s="2"/>
      <c r="G100" s="2"/>
      <c r="H100" s="2"/>
      <c r="I100" s="186"/>
    </row>
    <row r="101" spans="1:9">
      <c r="A101" s="4" t="s">
        <v>104</v>
      </c>
      <c r="B101" s="4"/>
      <c r="C101" s="4"/>
      <c r="D101" s="4"/>
      <c r="E101" s="4"/>
      <c r="F101" s="4"/>
      <c r="G101" s="4"/>
      <c r="H101" s="4"/>
      <c r="I101" s="4"/>
    </row>
    <row r="102" spans="1:11">
      <c r="A102" s="16" t="s">
        <v>105</v>
      </c>
      <c r="B102" s="16"/>
      <c r="C102" s="16"/>
      <c r="D102" s="16"/>
      <c r="E102" s="16"/>
      <c r="F102" s="16"/>
      <c r="G102" s="16"/>
      <c r="H102" s="16"/>
      <c r="I102" s="16" t="s">
        <v>13</v>
      </c>
      <c r="K102" s="187"/>
    </row>
    <row r="103" spans="1:9">
      <c r="A103" s="5" t="s">
        <v>14</v>
      </c>
      <c r="B103" s="6" t="str">
        <f>A10</f>
        <v>MÓDULO 1 - COMPOSIÇÃO DA REMUNERAÇÃO</v>
      </c>
      <c r="C103" s="6"/>
      <c r="D103" s="6"/>
      <c r="E103" s="6"/>
      <c r="F103" s="6"/>
      <c r="G103" s="6"/>
      <c r="H103" s="6"/>
      <c r="I103" s="86">
        <f>I19</f>
        <v>0</v>
      </c>
    </row>
    <row r="104" spans="1:9">
      <c r="A104" s="129" t="s">
        <v>16</v>
      </c>
      <c r="B104" s="6" t="str">
        <f>A21</f>
        <v>MÓDULO 2 – ENCARGOS E BENEFÍCIOS ANUAIS, MENSAIS E DIÁRIOS</v>
      </c>
      <c r="C104" s="6"/>
      <c r="D104" s="6"/>
      <c r="E104" s="6"/>
      <c r="F104" s="6"/>
      <c r="G104" s="6"/>
      <c r="H104" s="6"/>
      <c r="I104" s="86">
        <f>I50</f>
        <v>0</v>
      </c>
    </row>
    <row r="105" spans="1:9">
      <c r="A105" s="129" t="s">
        <v>18</v>
      </c>
      <c r="B105" s="6" t="str">
        <f>A52</f>
        <v>MÓDULO 3 – PROVISÃO PARA RESCISÃO</v>
      </c>
      <c r="C105" s="6"/>
      <c r="D105" s="6"/>
      <c r="E105" s="6"/>
      <c r="F105" s="6"/>
      <c r="G105" s="6"/>
      <c r="H105" s="6"/>
      <c r="I105" s="86">
        <f>I60</f>
        <v>0</v>
      </c>
    </row>
    <row r="106" spans="1:11">
      <c r="A106" s="5" t="s">
        <v>20</v>
      </c>
      <c r="B106" s="6" t="str">
        <f>A62</f>
        <v>MÓDULO 4 – CUSTO DE REPOSIÇÃO DO PROFISSIONAL AUSENTE</v>
      </c>
      <c r="C106" s="6"/>
      <c r="D106" s="6"/>
      <c r="E106" s="6"/>
      <c r="F106" s="6"/>
      <c r="G106" s="6"/>
      <c r="H106" s="6"/>
      <c r="I106" s="86">
        <f>I81</f>
        <v>0</v>
      </c>
      <c r="K106" s="187"/>
    </row>
    <row r="107" spans="1:11">
      <c r="A107" s="129" t="s">
        <v>22</v>
      </c>
      <c r="B107" s="6" t="str">
        <f>A83</f>
        <v>MÓDULO 5 – INSUMOS DIVERSOS</v>
      </c>
      <c r="C107" s="6"/>
      <c r="D107" s="6"/>
      <c r="E107" s="6"/>
      <c r="F107" s="6"/>
      <c r="G107" s="6"/>
      <c r="H107" s="6"/>
      <c r="I107" s="86">
        <f>I88</f>
        <v>0</v>
      </c>
      <c r="K107" s="187"/>
    </row>
    <row r="108" spans="1:9">
      <c r="A108" s="13"/>
      <c r="B108" s="9" t="s">
        <v>106</v>
      </c>
      <c r="C108" s="9"/>
      <c r="D108" s="9"/>
      <c r="E108" s="9"/>
      <c r="F108" s="9"/>
      <c r="G108" s="9"/>
      <c r="H108" s="9"/>
      <c r="I108" s="86">
        <f>SUM(I103:I107)</f>
        <v>0</v>
      </c>
    </row>
    <row r="109" spans="1:11">
      <c r="A109" s="5" t="s">
        <v>24</v>
      </c>
      <c r="B109" s="6" t="str">
        <f>A90</f>
        <v>MÓDULO 6 – CUSTOS INDIRETOS, TRIBUTOS E LUCRO</v>
      </c>
      <c r="C109" s="6"/>
      <c r="D109" s="6"/>
      <c r="E109" s="6"/>
      <c r="F109" s="6"/>
      <c r="G109" s="6"/>
      <c r="H109" s="6"/>
      <c r="I109" s="86">
        <f>I98</f>
        <v>0</v>
      </c>
      <c r="K109" s="188"/>
    </row>
    <row r="110" spans="1:9">
      <c r="A110" s="130" t="s">
        <v>107</v>
      </c>
      <c r="B110" s="130"/>
      <c r="C110" s="130"/>
      <c r="D110" s="130"/>
      <c r="E110" s="130"/>
      <c r="F110" s="130"/>
      <c r="G110" s="130"/>
      <c r="H110" s="130"/>
      <c r="I110" s="189">
        <f>I108+I109</f>
        <v>0</v>
      </c>
    </row>
    <row r="111" spans="9:9">
      <c r="I111" s="188"/>
    </row>
    <row r="112" spans="1:9">
      <c r="A112" s="2"/>
      <c r="B112" s="2"/>
      <c r="C112" s="2"/>
      <c r="D112" s="2"/>
      <c r="E112" s="2"/>
      <c r="F112" s="2"/>
      <c r="G112" s="2"/>
      <c r="H112" s="15"/>
      <c r="I112" s="15"/>
    </row>
    <row r="113" ht="13.5" hidden="1" customHeight="1" spans="1:9">
      <c r="A113" s="131" t="s">
        <v>108</v>
      </c>
      <c r="B113" s="132"/>
      <c r="C113" s="131" t="s">
        <v>109</v>
      </c>
      <c r="D113" s="132"/>
      <c r="E113" s="131" t="s">
        <v>110</v>
      </c>
      <c r="F113" s="132"/>
      <c r="G113" s="133" t="s">
        <v>111</v>
      </c>
      <c r="H113" s="134" t="s">
        <v>112</v>
      </c>
      <c r="I113" s="190" t="s">
        <v>13</v>
      </c>
    </row>
    <row r="114" ht="40.5" hidden="1" customHeight="1" spans="1:9">
      <c r="A114" s="135" t="s">
        <v>113</v>
      </c>
      <c r="B114" s="136"/>
      <c r="C114" s="137" t="s">
        <v>114</v>
      </c>
      <c r="D114" s="138"/>
      <c r="E114" s="139"/>
      <c r="F114" s="140"/>
      <c r="G114" s="141" t="s">
        <v>114</v>
      </c>
      <c r="H114" s="142"/>
      <c r="I114" s="191">
        <v>0</v>
      </c>
    </row>
    <row r="115" hidden="1" customHeight="1" spans="1:9">
      <c r="A115" s="5" t="s">
        <v>115</v>
      </c>
      <c r="B115" s="143"/>
      <c r="C115" s="144" t="s">
        <v>114</v>
      </c>
      <c r="D115" s="145"/>
      <c r="E115" s="146"/>
      <c r="F115" s="147"/>
      <c r="G115" s="148" t="s">
        <v>114</v>
      </c>
      <c r="H115" s="149"/>
      <c r="I115" s="192">
        <v>0</v>
      </c>
    </row>
    <row r="116" hidden="1" customHeight="1" spans="1:9">
      <c r="A116" s="5" t="s">
        <v>116</v>
      </c>
      <c r="B116" s="143"/>
      <c r="C116" s="144" t="s">
        <v>114</v>
      </c>
      <c r="D116" s="145"/>
      <c r="E116" s="146"/>
      <c r="F116" s="147"/>
      <c r="G116" s="148" t="s">
        <v>114</v>
      </c>
      <c r="H116" s="149"/>
      <c r="I116" s="192">
        <v>0</v>
      </c>
    </row>
    <row r="117" hidden="1" customHeight="1" spans="1:9">
      <c r="A117" s="5" t="s">
        <v>117</v>
      </c>
      <c r="B117" s="143"/>
      <c r="C117" s="144" t="s">
        <v>114</v>
      </c>
      <c r="D117" s="145"/>
      <c r="E117" s="146"/>
      <c r="F117" s="147"/>
      <c r="G117" s="148" t="s">
        <v>114</v>
      </c>
      <c r="H117" s="149"/>
      <c r="I117" s="192">
        <v>0</v>
      </c>
    </row>
    <row r="118" hidden="1" customHeight="1" spans="1:9">
      <c r="A118" s="150"/>
      <c r="B118" s="43"/>
      <c r="C118" s="146"/>
      <c r="D118" s="147"/>
      <c r="E118" s="146"/>
      <c r="F118" s="147"/>
      <c r="G118" s="151"/>
      <c r="H118" s="152"/>
      <c r="I118" s="192"/>
    </row>
    <row r="119" hidden="1" customHeight="1" spans="1:9">
      <c r="A119" s="153"/>
      <c r="B119" s="154"/>
      <c r="C119" s="155"/>
      <c r="D119" s="156"/>
      <c r="E119" s="155"/>
      <c r="F119" s="156"/>
      <c r="G119" s="157"/>
      <c r="H119" s="158"/>
      <c r="I119" s="193"/>
    </row>
    <row r="120" ht="13.5" hidden="1" customHeight="1" spans="1:9">
      <c r="A120" s="159" t="s">
        <v>118</v>
      </c>
      <c r="B120" s="160"/>
      <c r="C120" s="160"/>
      <c r="D120" s="160"/>
      <c r="E120" s="160"/>
      <c r="F120" s="160"/>
      <c r="G120" s="160"/>
      <c r="H120" s="161"/>
      <c r="I120" s="194">
        <f>SUM(I118:I119)</f>
        <v>0</v>
      </c>
    </row>
    <row r="121" ht="13.5" hidden="1" customHeight="1"/>
    <row r="122" hidden="1" customHeight="1" spans="1:9">
      <c r="A122" s="2" t="s">
        <v>119</v>
      </c>
      <c r="B122" s="2" t="s">
        <v>120</v>
      </c>
      <c r="C122" s="2"/>
      <c r="D122" s="2"/>
      <c r="E122" s="2"/>
      <c r="F122" s="2"/>
      <c r="G122" s="2"/>
      <c r="H122" s="15"/>
      <c r="I122" s="15"/>
    </row>
    <row r="123" ht="13.5" hidden="1" customHeight="1" spans="1:9">
      <c r="A123" s="162" t="s">
        <v>121</v>
      </c>
      <c r="B123" s="163"/>
      <c r="C123" s="163"/>
      <c r="D123" s="163"/>
      <c r="E123" s="163"/>
      <c r="F123" s="163"/>
      <c r="G123" s="163"/>
      <c r="H123" s="163"/>
      <c r="I123" s="195"/>
    </row>
    <row r="124" ht="13.5" hidden="1" customHeight="1" spans="1:9">
      <c r="A124" s="164"/>
      <c r="B124" s="165" t="s">
        <v>122</v>
      </c>
      <c r="C124" s="166"/>
      <c r="D124" s="166"/>
      <c r="E124" s="166"/>
      <c r="F124" s="166"/>
      <c r="G124" s="166"/>
      <c r="H124" s="167"/>
      <c r="I124" s="190" t="s">
        <v>13</v>
      </c>
    </row>
    <row r="125" ht="13.5" hidden="1" customHeight="1" spans="1:9">
      <c r="A125" s="139" t="s">
        <v>14</v>
      </c>
      <c r="B125" s="168" t="s">
        <v>123</v>
      </c>
      <c r="C125" s="169"/>
      <c r="D125" s="169"/>
      <c r="E125" s="169"/>
      <c r="F125" s="169"/>
      <c r="G125" s="169"/>
      <c r="H125" s="170"/>
      <c r="I125" s="196">
        <f>I95</f>
        <v>0</v>
      </c>
    </row>
    <row r="126" hidden="1" customHeight="1" spans="1:9">
      <c r="A126" s="171" t="s">
        <v>16</v>
      </c>
      <c r="B126" s="172" t="s">
        <v>124</v>
      </c>
      <c r="C126" s="173"/>
      <c r="D126" s="173"/>
      <c r="E126" s="173"/>
      <c r="F126" s="173"/>
      <c r="G126" s="173"/>
      <c r="H126" s="174"/>
      <c r="I126" s="197" t="e">
        <f>#REF!</f>
        <v>#REF!</v>
      </c>
    </row>
    <row r="127" hidden="1" customHeight="1" spans="1:9">
      <c r="A127" s="171" t="s">
        <v>18</v>
      </c>
      <c r="B127" s="175" t="s">
        <v>125</v>
      </c>
      <c r="C127" s="176"/>
      <c r="D127" s="176"/>
      <c r="E127" s="176"/>
      <c r="F127" s="176"/>
      <c r="G127" s="176"/>
      <c r="H127" s="177"/>
      <c r="I127" s="197">
        <f>I98</f>
        <v>0</v>
      </c>
    </row>
    <row r="128" ht="13.5" hidden="1" customHeight="1" spans="1:9">
      <c r="A128" s="178" t="s">
        <v>126</v>
      </c>
      <c r="B128" s="179"/>
      <c r="C128" s="179"/>
      <c r="D128" s="179"/>
      <c r="E128" s="179"/>
      <c r="F128" s="179"/>
      <c r="G128" s="179"/>
      <c r="H128" s="180"/>
      <c r="I128" s="194" t="e">
        <f>SUM(I125:I127)</f>
        <v>#REF!</v>
      </c>
    </row>
    <row r="129" ht="13.5" hidden="1" customHeight="1" spans="1:2">
      <c r="A129" s="198" t="s">
        <v>127</v>
      </c>
      <c r="B129" t="s">
        <v>128</v>
      </c>
    </row>
    <row r="130" hidden="1" customHeight="1"/>
    <row r="131" hidden="1" customHeight="1"/>
    <row r="132" hidden="1" customHeight="1" spans="1:2">
      <c r="A132" s="199"/>
      <c r="B132" s="199"/>
    </row>
    <row r="133" spans="1:9">
      <c r="A133" s="187"/>
      <c r="B133" s="199"/>
      <c r="E133" s="99"/>
      <c r="I133" s="200"/>
    </row>
    <row r="134" spans="1:9">
      <c r="A134" s="187"/>
      <c r="B134" s="199"/>
      <c r="E134" s="99"/>
      <c r="I134" s="200"/>
    </row>
    <row r="135" spans="1:9">
      <c r="A135" s="99"/>
      <c r="I135" s="201">
        <f>1-(H95+H96+H97)</f>
        <v>0.8575</v>
      </c>
    </row>
    <row r="136" spans="1:1">
      <c r="A136" s="99"/>
    </row>
  </sheetData>
  <mergeCells count="137">
    <mergeCell ref="A1:I1"/>
    <mergeCell ref="A3:I3"/>
    <mergeCell ref="B4:H4"/>
    <mergeCell ref="B5:H5"/>
    <mergeCell ref="B6:H6"/>
    <mergeCell ref="B7:H7"/>
    <mergeCell ref="B8:H8"/>
    <mergeCell ref="A9:I9"/>
    <mergeCell ref="A10:I10"/>
    <mergeCell ref="B11:G11"/>
    <mergeCell ref="B12:G12"/>
    <mergeCell ref="B13:G13"/>
    <mergeCell ref="B14:G14"/>
    <mergeCell ref="B15:G15"/>
    <mergeCell ref="B16:G16"/>
    <mergeCell ref="B17:G17"/>
    <mergeCell ref="B18:G18"/>
    <mergeCell ref="A19:H19"/>
    <mergeCell ref="A21:I21"/>
    <mergeCell ref="A22:G22"/>
    <mergeCell ref="B23:G23"/>
    <mergeCell ref="B24:G24"/>
    <mergeCell ref="A25:H25"/>
    <mergeCell ref="A26:I26"/>
    <mergeCell ref="A27:G27"/>
    <mergeCell ref="B28:G28"/>
    <mergeCell ref="B29:G29"/>
    <mergeCell ref="B30:G30"/>
    <mergeCell ref="B31:G31"/>
    <mergeCell ref="B32:G32"/>
    <mergeCell ref="B33:G33"/>
    <mergeCell ref="B34:G34"/>
    <mergeCell ref="B35:G35"/>
    <mergeCell ref="A36:G36"/>
    <mergeCell ref="A37:I37"/>
    <mergeCell ref="A38:G38"/>
    <mergeCell ref="B39:G39"/>
    <mergeCell ref="B40:G40"/>
    <mergeCell ref="B41:G41"/>
    <mergeCell ref="B42:G42"/>
    <mergeCell ref="A43:H43"/>
    <mergeCell ref="A44:I44"/>
    <mergeCell ref="A45:I45"/>
    <mergeCell ref="A46:H46"/>
    <mergeCell ref="B47:H47"/>
    <mergeCell ref="B48:H48"/>
    <mergeCell ref="B49:H49"/>
    <mergeCell ref="A50:H50"/>
    <mergeCell ref="A51:I51"/>
    <mergeCell ref="A52:I52"/>
    <mergeCell ref="B53:G53"/>
    <mergeCell ref="B54:G54"/>
    <mergeCell ref="B55:G55"/>
    <mergeCell ref="B56:G56"/>
    <mergeCell ref="B57:G57"/>
    <mergeCell ref="B58:G58"/>
    <mergeCell ref="B59:G59"/>
    <mergeCell ref="A60:H60"/>
    <mergeCell ref="A61:I61"/>
    <mergeCell ref="A62:I62"/>
    <mergeCell ref="A63:G63"/>
    <mergeCell ref="B64:G64"/>
    <mergeCell ref="B65:G65"/>
    <mergeCell ref="B66:G66"/>
    <mergeCell ref="B67:G67"/>
    <mergeCell ref="B68:G68"/>
    <mergeCell ref="B69:G69"/>
    <mergeCell ref="B70:G70"/>
    <mergeCell ref="A71:H71"/>
    <mergeCell ref="A72:I72"/>
    <mergeCell ref="A73:G73"/>
    <mergeCell ref="B74:G74"/>
    <mergeCell ref="A75:H75"/>
    <mergeCell ref="A76:I76"/>
    <mergeCell ref="A77:I77"/>
    <mergeCell ref="A78:H78"/>
    <mergeCell ref="B79:H79"/>
    <mergeCell ref="B80:H80"/>
    <mergeCell ref="A81:H81"/>
    <mergeCell ref="A82:I82"/>
    <mergeCell ref="A83:I83"/>
    <mergeCell ref="B84:G84"/>
    <mergeCell ref="B85:G85"/>
    <mergeCell ref="B86:G86"/>
    <mergeCell ref="B87:G87"/>
    <mergeCell ref="A88:H88"/>
    <mergeCell ref="A89:I89"/>
    <mergeCell ref="A90:I90"/>
    <mergeCell ref="B91:G91"/>
    <mergeCell ref="B92:G92"/>
    <mergeCell ref="B93:G93"/>
    <mergeCell ref="B94:G94"/>
    <mergeCell ref="B95:G95"/>
    <mergeCell ref="B96:G96"/>
    <mergeCell ref="B97:G97"/>
    <mergeCell ref="A98:H98"/>
    <mergeCell ref="B99:I99"/>
    <mergeCell ref="A101:I101"/>
    <mergeCell ref="A102:H102"/>
    <mergeCell ref="B103:H103"/>
    <mergeCell ref="B104:H104"/>
    <mergeCell ref="B105:H105"/>
    <mergeCell ref="B106:H106"/>
    <mergeCell ref="B107:H107"/>
    <mergeCell ref="B108:H108"/>
    <mergeCell ref="B109:H109"/>
    <mergeCell ref="A110:H110"/>
    <mergeCell ref="B112:G112"/>
    <mergeCell ref="A113:B113"/>
    <mergeCell ref="C113:D113"/>
    <mergeCell ref="E113:F113"/>
    <mergeCell ref="A114:B114"/>
    <mergeCell ref="C114:D114"/>
    <mergeCell ref="E114:F114"/>
    <mergeCell ref="A115:B115"/>
    <mergeCell ref="C115:D115"/>
    <mergeCell ref="E115:F115"/>
    <mergeCell ref="A116:B116"/>
    <mergeCell ref="C116:D116"/>
    <mergeCell ref="E116:F116"/>
    <mergeCell ref="A117:B117"/>
    <mergeCell ref="C117:D117"/>
    <mergeCell ref="E117:F117"/>
    <mergeCell ref="A118:B118"/>
    <mergeCell ref="C118:D118"/>
    <mergeCell ref="E118:F118"/>
    <mergeCell ref="A119:B119"/>
    <mergeCell ref="C119:D119"/>
    <mergeCell ref="E119:F119"/>
    <mergeCell ref="A120:H120"/>
    <mergeCell ref="B122:G122"/>
    <mergeCell ref="A123:I123"/>
    <mergeCell ref="B124:H124"/>
    <mergeCell ref="B125:H125"/>
    <mergeCell ref="B126:H126"/>
    <mergeCell ref="B127:H127"/>
    <mergeCell ref="A128:H128"/>
  </mergeCells>
  <pageMargins left="0.659027777777778" right="0.196527777777778" top="0.590277777777778" bottom="0.393055555555556" header="0.179166666666667" footer="0.15625"/>
  <pageSetup paperSize="9" scale="80" firstPageNumber="0" orientation="portrait" useFirstPageNumber="1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799981688894314"/>
    <pageSetUpPr fitToPage="1"/>
  </sheetPr>
  <dimension ref="A1:XFB89"/>
  <sheetViews>
    <sheetView view="pageBreakPreview" zoomScale="70" zoomScaleNormal="67" zoomScaleSheetLayoutView="70" topLeftCell="A25" workbookViewId="0">
      <selection activeCell="B48" sqref="B48"/>
    </sheetView>
  </sheetViews>
  <sheetFormatPr defaultColWidth="9" defaultRowHeight="15"/>
  <cols>
    <col min="1" max="1" width="6.28571428571429" style="276" customWidth="1"/>
    <col min="2" max="2" width="73.5714285714286" style="277" customWidth="1"/>
    <col min="3" max="3" width="6.57142857142857" style="276" customWidth="1"/>
    <col min="4" max="4" width="12.7142857142857" style="276" customWidth="1"/>
    <col min="5" max="5" width="11.1428571428571" style="276" customWidth="1"/>
    <col min="6" max="6" width="12.4285714285714" style="276" customWidth="1"/>
    <col min="7" max="7" width="12" style="276" customWidth="1"/>
    <col min="8" max="9" width="12.1428571428571" style="276" customWidth="1"/>
    <col min="10" max="10" width="16.4285714285714" style="276" customWidth="1"/>
    <col min="11" max="11" width="12.4285714285714" style="276" customWidth="1"/>
    <col min="12" max="12" width="6.71428571428571" style="276" customWidth="1"/>
    <col min="13" max="13" width="6.85714285714286" style="276" customWidth="1"/>
    <col min="14" max="14" width="8.71428571428571" style="276" customWidth="1"/>
    <col min="15" max="15" width="9.57142857142857" style="276" customWidth="1"/>
    <col min="16" max="17" width="5.42857142857143" style="276" customWidth="1"/>
    <col min="18" max="18" width="7.85714285714286" style="276" customWidth="1"/>
    <col min="19" max="19" width="9.57142857142857" style="276" customWidth="1"/>
    <col min="20" max="20" width="12.2857142857143" style="276" customWidth="1"/>
    <col min="21" max="16382" width="9.14285714285714" style="276"/>
  </cols>
  <sheetData>
    <row r="1" ht="16.5" customHeight="1" spans="1:20">
      <c r="A1" s="261"/>
      <c r="B1" s="3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</row>
    <row r="2" ht="12.75" spans="1:20">
      <c r="A2" s="278" t="s">
        <v>129</v>
      </c>
      <c r="B2" s="279"/>
      <c r="C2" s="280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</row>
    <row r="3" ht="63" customHeight="1" spans="1:20">
      <c r="A3" s="281" t="s">
        <v>130</v>
      </c>
      <c r="B3" s="282" t="s">
        <v>131</v>
      </c>
      <c r="C3" s="283" t="s">
        <v>132</v>
      </c>
      <c r="D3" s="282" t="s">
        <v>133</v>
      </c>
      <c r="E3" s="282" t="s">
        <v>134</v>
      </c>
      <c r="F3" s="282" t="s">
        <v>135</v>
      </c>
      <c r="G3" s="282" t="s">
        <v>136</v>
      </c>
      <c r="H3" s="282" t="s">
        <v>137</v>
      </c>
      <c r="I3" s="282" t="s">
        <v>138</v>
      </c>
      <c r="J3" s="282" t="s">
        <v>139</v>
      </c>
      <c r="K3" s="282" t="s">
        <v>140</v>
      </c>
      <c r="L3" s="282" t="s">
        <v>141</v>
      </c>
      <c r="M3" s="282" t="s">
        <v>142</v>
      </c>
      <c r="N3" s="282" t="s">
        <v>143</v>
      </c>
      <c r="O3" s="282" t="s">
        <v>144</v>
      </c>
      <c r="P3" s="282" t="s">
        <v>145</v>
      </c>
      <c r="Q3" s="282" t="s">
        <v>146</v>
      </c>
      <c r="R3" s="282" t="s">
        <v>126</v>
      </c>
      <c r="S3" s="282" t="s">
        <v>147</v>
      </c>
      <c r="T3" s="282" t="s">
        <v>148</v>
      </c>
    </row>
    <row r="4" ht="25.5" spans="1:20">
      <c r="A4" s="284">
        <v>1</v>
      </c>
      <c r="B4" s="285" t="s">
        <v>149</v>
      </c>
      <c r="C4" s="286" t="s">
        <v>150</v>
      </c>
      <c r="D4" s="81">
        <v>72</v>
      </c>
      <c r="E4" s="81">
        <v>72</v>
      </c>
      <c r="F4" s="81">
        <v>12</v>
      </c>
      <c r="G4" s="81">
        <v>12</v>
      </c>
      <c r="H4" s="81">
        <v>12</v>
      </c>
      <c r="I4" s="81">
        <v>12</v>
      </c>
      <c r="J4" s="81">
        <v>12</v>
      </c>
      <c r="K4" s="81">
        <v>24</v>
      </c>
      <c r="L4" s="81">
        <v>12</v>
      </c>
      <c r="M4" s="81">
        <v>12</v>
      </c>
      <c r="N4" s="81">
        <v>12</v>
      </c>
      <c r="O4" s="81">
        <v>12</v>
      </c>
      <c r="P4" s="81">
        <v>12</v>
      </c>
      <c r="Q4" s="81">
        <v>24</v>
      </c>
      <c r="R4" s="81">
        <f t="shared" ref="R4:R25" si="0">SUM(D4:Q4)</f>
        <v>312</v>
      </c>
      <c r="S4" s="266">
        <v>0</v>
      </c>
      <c r="T4" s="310">
        <f t="shared" ref="T4:T25" si="1">R4*S4</f>
        <v>0</v>
      </c>
    </row>
    <row r="5" ht="12.75" spans="1:20">
      <c r="A5" s="284">
        <v>2</v>
      </c>
      <c r="B5" s="285" t="s">
        <v>151</v>
      </c>
      <c r="C5" s="287" t="s">
        <v>150</v>
      </c>
      <c r="D5" s="81">
        <v>2</v>
      </c>
      <c r="E5" s="81">
        <v>2</v>
      </c>
      <c r="F5" s="81">
        <v>2</v>
      </c>
      <c r="G5" s="81">
        <v>2</v>
      </c>
      <c r="H5" s="81">
        <v>2</v>
      </c>
      <c r="I5" s="81">
        <v>2</v>
      </c>
      <c r="J5" s="81">
        <v>2</v>
      </c>
      <c r="K5" s="81">
        <v>2</v>
      </c>
      <c r="L5" s="81">
        <v>2</v>
      </c>
      <c r="M5" s="81">
        <v>2</v>
      </c>
      <c r="N5" s="81">
        <v>2</v>
      </c>
      <c r="O5" s="81">
        <v>2</v>
      </c>
      <c r="P5" s="81">
        <v>2</v>
      </c>
      <c r="Q5" s="81">
        <v>2</v>
      </c>
      <c r="R5" s="81">
        <f t="shared" si="0"/>
        <v>28</v>
      </c>
      <c r="S5" s="266">
        <v>0</v>
      </c>
      <c r="T5" s="310">
        <f t="shared" si="1"/>
        <v>0</v>
      </c>
    </row>
    <row r="6" ht="12.75" spans="1:20">
      <c r="A6" s="284">
        <v>3</v>
      </c>
      <c r="B6" s="285" t="s">
        <v>152</v>
      </c>
      <c r="C6" s="286" t="s">
        <v>132</v>
      </c>
      <c r="D6" s="81">
        <v>48</v>
      </c>
      <c r="E6" s="81">
        <v>48</v>
      </c>
      <c r="F6" s="81">
        <v>8</v>
      </c>
      <c r="G6" s="81">
        <v>8</v>
      </c>
      <c r="H6" s="81">
        <v>8</v>
      </c>
      <c r="I6" s="81">
        <v>8</v>
      </c>
      <c r="J6" s="81">
        <v>8</v>
      </c>
      <c r="K6" s="81">
        <v>12</v>
      </c>
      <c r="L6" s="81">
        <v>8</v>
      </c>
      <c r="M6" s="81">
        <v>8</v>
      </c>
      <c r="N6" s="81">
        <v>8</v>
      </c>
      <c r="O6" s="81">
        <v>8</v>
      </c>
      <c r="P6" s="81">
        <v>8</v>
      </c>
      <c r="Q6" s="81">
        <v>12</v>
      </c>
      <c r="R6" s="81">
        <f t="shared" si="0"/>
        <v>200</v>
      </c>
      <c r="S6" s="266">
        <v>0</v>
      </c>
      <c r="T6" s="310">
        <f t="shared" si="1"/>
        <v>0</v>
      </c>
    </row>
    <row r="7" ht="12.75" spans="1:20">
      <c r="A7" s="284">
        <v>4</v>
      </c>
      <c r="B7" s="30" t="s">
        <v>153</v>
      </c>
      <c r="C7" s="286" t="s">
        <v>132</v>
      </c>
      <c r="D7" s="81">
        <v>20</v>
      </c>
      <c r="E7" s="81">
        <v>20</v>
      </c>
      <c r="F7" s="81">
        <v>10</v>
      </c>
      <c r="G7" s="81">
        <v>10</v>
      </c>
      <c r="H7" s="81">
        <v>10</v>
      </c>
      <c r="I7" s="81">
        <v>10</v>
      </c>
      <c r="J7" s="81">
        <v>10</v>
      </c>
      <c r="K7" s="81">
        <v>12</v>
      </c>
      <c r="L7" s="81">
        <v>10</v>
      </c>
      <c r="M7" s="81">
        <v>10</v>
      </c>
      <c r="N7" s="81">
        <v>10</v>
      </c>
      <c r="O7" s="81">
        <v>10</v>
      </c>
      <c r="P7" s="81">
        <v>10</v>
      </c>
      <c r="Q7" s="81">
        <v>10</v>
      </c>
      <c r="R7" s="81">
        <f t="shared" si="0"/>
        <v>162</v>
      </c>
      <c r="S7" s="266">
        <v>0</v>
      </c>
      <c r="T7" s="310">
        <f t="shared" si="1"/>
        <v>0</v>
      </c>
    </row>
    <row r="8" ht="25.5" spans="1:20">
      <c r="A8" s="284">
        <v>5</v>
      </c>
      <c r="B8" s="288" t="s">
        <v>154</v>
      </c>
      <c r="C8" s="286" t="s">
        <v>132</v>
      </c>
      <c r="D8" s="81">
        <v>50</v>
      </c>
      <c r="E8" s="81">
        <v>50</v>
      </c>
      <c r="F8" s="81">
        <v>8</v>
      </c>
      <c r="G8" s="81">
        <v>8</v>
      </c>
      <c r="H8" s="81">
        <v>8</v>
      </c>
      <c r="I8" s="81">
        <v>8</v>
      </c>
      <c r="J8" s="81">
        <v>8</v>
      </c>
      <c r="K8" s="81">
        <v>10</v>
      </c>
      <c r="L8" s="81">
        <v>8</v>
      </c>
      <c r="M8" s="81">
        <v>8</v>
      </c>
      <c r="N8" s="81">
        <v>8</v>
      </c>
      <c r="O8" s="81">
        <v>8</v>
      </c>
      <c r="P8" s="81">
        <v>8</v>
      </c>
      <c r="Q8" s="81">
        <v>10</v>
      </c>
      <c r="R8" s="81">
        <f t="shared" si="0"/>
        <v>200</v>
      </c>
      <c r="S8" s="266">
        <v>0</v>
      </c>
      <c r="T8" s="310">
        <f t="shared" si="1"/>
        <v>0</v>
      </c>
    </row>
    <row r="9" ht="25.5" spans="1:20">
      <c r="A9" s="284">
        <v>6</v>
      </c>
      <c r="B9" s="288" t="s">
        <v>155</v>
      </c>
      <c r="C9" s="286" t="s">
        <v>150</v>
      </c>
      <c r="D9" s="81">
        <v>144</v>
      </c>
      <c r="E9" s="81">
        <v>144</v>
      </c>
      <c r="F9" s="81">
        <v>18</v>
      </c>
      <c r="G9" s="81">
        <v>18</v>
      </c>
      <c r="H9" s="81">
        <v>18</v>
      </c>
      <c r="I9" s="81">
        <v>18</v>
      </c>
      <c r="J9" s="81">
        <v>18</v>
      </c>
      <c r="K9" s="81">
        <v>20</v>
      </c>
      <c r="L9" s="81">
        <v>18</v>
      </c>
      <c r="M9" s="81">
        <v>18</v>
      </c>
      <c r="N9" s="81">
        <v>18</v>
      </c>
      <c r="O9" s="81">
        <v>18</v>
      </c>
      <c r="P9" s="81">
        <v>18</v>
      </c>
      <c r="Q9" s="81">
        <v>20</v>
      </c>
      <c r="R9" s="81">
        <f t="shared" si="0"/>
        <v>508</v>
      </c>
      <c r="S9" s="266">
        <v>0</v>
      </c>
      <c r="T9" s="310">
        <f t="shared" si="1"/>
        <v>0</v>
      </c>
    </row>
    <row r="10" ht="38.25" spans="1:20">
      <c r="A10" s="284">
        <v>7</v>
      </c>
      <c r="B10" s="288" t="s">
        <v>156</v>
      </c>
      <c r="C10" s="286" t="s">
        <v>132</v>
      </c>
      <c r="D10" s="81">
        <v>60</v>
      </c>
      <c r="E10" s="81">
        <v>60</v>
      </c>
      <c r="F10" s="81">
        <v>10</v>
      </c>
      <c r="G10" s="81">
        <v>10</v>
      </c>
      <c r="H10" s="81">
        <v>10</v>
      </c>
      <c r="I10" s="81">
        <v>10</v>
      </c>
      <c r="J10" s="81">
        <v>10</v>
      </c>
      <c r="K10" s="81">
        <v>12</v>
      </c>
      <c r="L10" s="81">
        <v>10</v>
      </c>
      <c r="M10" s="81">
        <v>10</v>
      </c>
      <c r="N10" s="81">
        <v>10</v>
      </c>
      <c r="O10" s="81">
        <v>10</v>
      </c>
      <c r="P10" s="81">
        <v>10</v>
      </c>
      <c r="Q10" s="81">
        <v>12</v>
      </c>
      <c r="R10" s="81">
        <f t="shared" si="0"/>
        <v>244</v>
      </c>
      <c r="S10" s="266">
        <v>0</v>
      </c>
      <c r="T10" s="310">
        <f t="shared" si="1"/>
        <v>0</v>
      </c>
    </row>
    <row r="11" ht="12.75" spans="1:20">
      <c r="A11" s="284">
        <v>8</v>
      </c>
      <c r="B11" s="285" t="s">
        <v>157</v>
      </c>
      <c r="C11" s="286" t="s">
        <v>158</v>
      </c>
      <c r="D11" s="81">
        <v>10</v>
      </c>
      <c r="E11" s="81">
        <v>10</v>
      </c>
      <c r="F11" s="81">
        <v>4</v>
      </c>
      <c r="G11" s="81">
        <v>4</v>
      </c>
      <c r="H11" s="81">
        <v>4</v>
      </c>
      <c r="I11" s="81">
        <v>4</v>
      </c>
      <c r="J11" s="81">
        <v>4</v>
      </c>
      <c r="K11" s="81">
        <v>4</v>
      </c>
      <c r="L11" s="81">
        <v>4</v>
      </c>
      <c r="M11" s="81">
        <v>4</v>
      </c>
      <c r="N11" s="81">
        <v>4</v>
      </c>
      <c r="O11" s="81">
        <v>4</v>
      </c>
      <c r="P11" s="81">
        <v>4</v>
      </c>
      <c r="Q11" s="81">
        <v>4</v>
      </c>
      <c r="R11" s="81">
        <f t="shared" si="0"/>
        <v>68</v>
      </c>
      <c r="S11" s="266">
        <v>0</v>
      </c>
      <c r="T11" s="310">
        <f t="shared" si="1"/>
        <v>0</v>
      </c>
    </row>
    <row r="12" ht="25.5" spans="1:20">
      <c r="A12" s="284">
        <v>9</v>
      </c>
      <c r="B12" s="288" t="s">
        <v>159</v>
      </c>
      <c r="C12" s="286" t="s">
        <v>132</v>
      </c>
      <c r="D12" s="81">
        <v>20</v>
      </c>
      <c r="E12" s="81">
        <v>20</v>
      </c>
      <c r="F12" s="81">
        <v>8</v>
      </c>
      <c r="G12" s="81">
        <v>8</v>
      </c>
      <c r="H12" s="81">
        <v>8</v>
      </c>
      <c r="I12" s="81">
        <v>8</v>
      </c>
      <c r="J12" s="81">
        <v>8</v>
      </c>
      <c r="K12" s="81">
        <v>10</v>
      </c>
      <c r="L12" s="81">
        <v>8</v>
      </c>
      <c r="M12" s="81">
        <v>8</v>
      </c>
      <c r="N12" s="81">
        <v>8</v>
      </c>
      <c r="O12" s="81">
        <v>8</v>
      </c>
      <c r="P12" s="81">
        <v>8</v>
      </c>
      <c r="Q12" s="81">
        <v>10</v>
      </c>
      <c r="R12" s="81">
        <f t="shared" si="0"/>
        <v>140</v>
      </c>
      <c r="S12" s="266">
        <v>0</v>
      </c>
      <c r="T12" s="310">
        <f t="shared" si="1"/>
        <v>0</v>
      </c>
    </row>
    <row r="13" ht="12.75" spans="1:20">
      <c r="A13" s="284">
        <v>10</v>
      </c>
      <c r="B13" s="285" t="s">
        <v>160</v>
      </c>
      <c r="C13" s="286" t="s">
        <v>132</v>
      </c>
      <c r="D13" s="81">
        <v>48</v>
      </c>
      <c r="E13" s="81">
        <v>48</v>
      </c>
      <c r="F13" s="81">
        <v>8</v>
      </c>
      <c r="G13" s="81">
        <v>8</v>
      </c>
      <c r="H13" s="81">
        <v>8</v>
      </c>
      <c r="I13" s="81">
        <v>8</v>
      </c>
      <c r="J13" s="81">
        <v>8</v>
      </c>
      <c r="K13" s="81">
        <v>10</v>
      </c>
      <c r="L13" s="81">
        <v>8</v>
      </c>
      <c r="M13" s="81">
        <v>8</v>
      </c>
      <c r="N13" s="81">
        <v>8</v>
      </c>
      <c r="O13" s="81">
        <v>8</v>
      </c>
      <c r="P13" s="81">
        <v>8</v>
      </c>
      <c r="Q13" s="81">
        <v>10</v>
      </c>
      <c r="R13" s="81">
        <f t="shared" si="0"/>
        <v>196</v>
      </c>
      <c r="S13" s="266">
        <v>0</v>
      </c>
      <c r="T13" s="310">
        <f t="shared" si="1"/>
        <v>0</v>
      </c>
    </row>
    <row r="14" ht="12.75" spans="1:20">
      <c r="A14" s="284">
        <v>11</v>
      </c>
      <c r="B14" s="285" t="s">
        <v>161</v>
      </c>
      <c r="C14" s="286" t="s">
        <v>132</v>
      </c>
      <c r="D14" s="81">
        <v>96</v>
      </c>
      <c r="E14" s="81">
        <v>96</v>
      </c>
      <c r="F14" s="81">
        <v>10</v>
      </c>
      <c r="G14" s="81">
        <v>10</v>
      </c>
      <c r="H14" s="81">
        <v>10</v>
      </c>
      <c r="I14" s="81">
        <v>10</v>
      </c>
      <c r="J14" s="81">
        <v>10</v>
      </c>
      <c r="K14" s="81">
        <v>12</v>
      </c>
      <c r="L14" s="81">
        <v>10</v>
      </c>
      <c r="M14" s="81">
        <v>10</v>
      </c>
      <c r="N14" s="81">
        <v>10</v>
      </c>
      <c r="O14" s="81">
        <v>10</v>
      </c>
      <c r="P14" s="81">
        <v>10</v>
      </c>
      <c r="Q14" s="81">
        <v>12</v>
      </c>
      <c r="R14" s="81">
        <f t="shared" si="0"/>
        <v>316</v>
      </c>
      <c r="S14" s="266">
        <v>0</v>
      </c>
      <c r="T14" s="310">
        <f t="shared" si="1"/>
        <v>0</v>
      </c>
    </row>
    <row r="15" ht="12.75" spans="1:20">
      <c r="A15" s="284">
        <v>12</v>
      </c>
      <c r="B15" s="30" t="s">
        <v>162</v>
      </c>
      <c r="C15" s="286" t="s">
        <v>163</v>
      </c>
      <c r="D15" s="81">
        <v>20</v>
      </c>
      <c r="E15" s="81">
        <v>20</v>
      </c>
      <c r="F15" s="81">
        <v>4</v>
      </c>
      <c r="G15" s="81">
        <v>4</v>
      </c>
      <c r="H15" s="81">
        <v>4</v>
      </c>
      <c r="I15" s="81">
        <v>4</v>
      </c>
      <c r="J15" s="81">
        <v>4</v>
      </c>
      <c r="K15" s="81">
        <v>4</v>
      </c>
      <c r="L15" s="81">
        <v>4</v>
      </c>
      <c r="M15" s="81">
        <v>4</v>
      </c>
      <c r="N15" s="81">
        <v>4</v>
      </c>
      <c r="O15" s="81">
        <v>4</v>
      </c>
      <c r="P15" s="81">
        <v>4</v>
      </c>
      <c r="Q15" s="81">
        <v>4</v>
      </c>
      <c r="R15" s="81">
        <f t="shared" si="0"/>
        <v>88</v>
      </c>
      <c r="S15" s="266">
        <v>0</v>
      </c>
      <c r="T15" s="310">
        <f t="shared" si="1"/>
        <v>0</v>
      </c>
    </row>
    <row r="16" ht="12.75" spans="1:20">
      <c r="A16" s="284">
        <v>13</v>
      </c>
      <c r="B16" s="30" t="s">
        <v>164</v>
      </c>
      <c r="C16" s="286" t="s">
        <v>163</v>
      </c>
      <c r="D16" s="81">
        <v>20</v>
      </c>
      <c r="E16" s="81">
        <v>20</v>
      </c>
      <c r="F16" s="81">
        <v>4</v>
      </c>
      <c r="G16" s="81">
        <v>4</v>
      </c>
      <c r="H16" s="81">
        <v>4</v>
      </c>
      <c r="I16" s="81">
        <v>4</v>
      </c>
      <c r="J16" s="81">
        <v>4</v>
      </c>
      <c r="K16" s="81">
        <v>4</v>
      </c>
      <c r="L16" s="81">
        <v>4</v>
      </c>
      <c r="M16" s="81">
        <v>4</v>
      </c>
      <c r="N16" s="81">
        <v>4</v>
      </c>
      <c r="O16" s="81">
        <v>4</v>
      </c>
      <c r="P16" s="81">
        <v>4</v>
      </c>
      <c r="Q16" s="81">
        <v>4</v>
      </c>
      <c r="R16" s="81">
        <f t="shared" si="0"/>
        <v>88</v>
      </c>
      <c r="S16" s="266">
        <v>0</v>
      </c>
      <c r="T16" s="310">
        <f t="shared" si="1"/>
        <v>0</v>
      </c>
    </row>
    <row r="17" ht="12.75" spans="1:20">
      <c r="A17" s="284">
        <v>14</v>
      </c>
      <c r="B17" s="30" t="s">
        <v>165</v>
      </c>
      <c r="C17" s="286" t="s">
        <v>163</v>
      </c>
      <c r="D17" s="81">
        <v>20</v>
      </c>
      <c r="E17" s="81">
        <v>20</v>
      </c>
      <c r="F17" s="81">
        <v>4</v>
      </c>
      <c r="G17" s="81">
        <v>4</v>
      </c>
      <c r="H17" s="81">
        <v>4</v>
      </c>
      <c r="I17" s="81">
        <v>4</v>
      </c>
      <c r="J17" s="81">
        <v>4</v>
      </c>
      <c r="K17" s="81">
        <v>4</v>
      </c>
      <c r="L17" s="81">
        <v>4</v>
      </c>
      <c r="M17" s="81">
        <v>4</v>
      </c>
      <c r="N17" s="81">
        <v>4</v>
      </c>
      <c r="O17" s="81">
        <v>4</v>
      </c>
      <c r="P17" s="81">
        <v>4</v>
      </c>
      <c r="Q17" s="81">
        <v>4</v>
      </c>
      <c r="R17" s="81">
        <f t="shared" si="0"/>
        <v>88</v>
      </c>
      <c r="S17" s="266">
        <v>0</v>
      </c>
      <c r="T17" s="310">
        <f t="shared" si="1"/>
        <v>0</v>
      </c>
    </row>
    <row r="18" ht="15.75" customHeight="1" spans="1:20">
      <c r="A18" s="284">
        <v>15</v>
      </c>
      <c r="B18" s="30" t="s">
        <v>166</v>
      </c>
      <c r="C18" s="286" t="s">
        <v>158</v>
      </c>
      <c r="D18" s="81">
        <v>1</v>
      </c>
      <c r="E18" s="81">
        <v>1</v>
      </c>
      <c r="F18" s="81">
        <v>0.5</v>
      </c>
      <c r="G18" s="81">
        <v>0.5</v>
      </c>
      <c r="H18" s="81">
        <v>0.5</v>
      </c>
      <c r="I18" s="81">
        <v>0.5</v>
      </c>
      <c r="J18" s="81">
        <v>0.5</v>
      </c>
      <c r="K18" s="81">
        <v>0.5</v>
      </c>
      <c r="L18" s="81">
        <v>0.5</v>
      </c>
      <c r="M18" s="81">
        <v>0.5</v>
      </c>
      <c r="N18" s="81">
        <v>0.5</v>
      </c>
      <c r="O18" s="81">
        <v>0.5</v>
      </c>
      <c r="P18" s="81">
        <v>0.5</v>
      </c>
      <c r="Q18" s="81">
        <v>0.5</v>
      </c>
      <c r="R18" s="81">
        <f t="shared" si="0"/>
        <v>8</v>
      </c>
      <c r="S18" s="266">
        <v>0</v>
      </c>
      <c r="T18" s="310">
        <f t="shared" si="1"/>
        <v>0</v>
      </c>
    </row>
    <row r="19" ht="12.75" spans="1:20">
      <c r="A19" s="284">
        <v>16</v>
      </c>
      <c r="B19" s="30" t="s">
        <v>167</v>
      </c>
      <c r="C19" s="286" t="s">
        <v>132</v>
      </c>
      <c r="D19" s="81">
        <v>78</v>
      </c>
      <c r="E19" s="81">
        <v>78</v>
      </c>
      <c r="F19" s="81">
        <v>8</v>
      </c>
      <c r="G19" s="81">
        <v>8</v>
      </c>
      <c r="H19" s="81">
        <v>8</v>
      </c>
      <c r="I19" s="81">
        <v>8</v>
      </c>
      <c r="J19" s="81">
        <v>8</v>
      </c>
      <c r="K19" s="81">
        <v>10</v>
      </c>
      <c r="L19" s="81">
        <v>8</v>
      </c>
      <c r="M19" s="81">
        <v>8</v>
      </c>
      <c r="N19" s="81">
        <v>8</v>
      </c>
      <c r="O19" s="81">
        <v>8</v>
      </c>
      <c r="P19" s="81">
        <v>8</v>
      </c>
      <c r="Q19" s="81">
        <v>10</v>
      </c>
      <c r="R19" s="81">
        <f t="shared" si="0"/>
        <v>256</v>
      </c>
      <c r="S19" s="266">
        <v>0</v>
      </c>
      <c r="T19" s="310">
        <f t="shared" si="1"/>
        <v>0</v>
      </c>
    </row>
    <row r="20" spans="1:20">
      <c r="A20" s="284">
        <v>17</v>
      </c>
      <c r="B20" s="30" t="s">
        <v>168</v>
      </c>
      <c r="C20" s="286" t="s">
        <v>169</v>
      </c>
      <c r="D20" s="81">
        <v>4</v>
      </c>
      <c r="E20" s="81">
        <v>4</v>
      </c>
      <c r="F20" s="81">
        <v>2</v>
      </c>
      <c r="G20" s="81">
        <v>2</v>
      </c>
      <c r="H20" s="81">
        <v>2</v>
      </c>
      <c r="I20" s="81">
        <v>2</v>
      </c>
      <c r="J20" s="81">
        <v>2</v>
      </c>
      <c r="K20" s="81">
        <v>2</v>
      </c>
      <c r="L20" s="81">
        <v>2</v>
      </c>
      <c r="M20" s="81">
        <v>2</v>
      </c>
      <c r="N20" s="81">
        <v>2</v>
      </c>
      <c r="O20" s="81">
        <v>2</v>
      </c>
      <c r="P20" s="81">
        <v>2</v>
      </c>
      <c r="Q20" s="81">
        <v>2</v>
      </c>
      <c r="R20" s="81">
        <f t="shared" si="0"/>
        <v>32</v>
      </c>
      <c r="S20" s="266">
        <v>0</v>
      </c>
      <c r="T20" s="310">
        <f t="shared" si="1"/>
        <v>0</v>
      </c>
    </row>
    <row r="21" spans="1:20">
      <c r="A21" s="284">
        <v>18</v>
      </c>
      <c r="B21" s="30" t="s">
        <v>170</v>
      </c>
      <c r="C21" s="286" t="s">
        <v>171</v>
      </c>
      <c r="D21" s="81">
        <v>15</v>
      </c>
      <c r="E21" s="81">
        <v>15</v>
      </c>
      <c r="F21" s="81">
        <v>2</v>
      </c>
      <c r="G21" s="81">
        <v>2</v>
      </c>
      <c r="H21" s="81">
        <v>5</v>
      </c>
      <c r="I21" s="81">
        <v>5</v>
      </c>
      <c r="J21" s="81">
        <v>5</v>
      </c>
      <c r="K21" s="81">
        <v>6</v>
      </c>
      <c r="L21" s="81">
        <v>3</v>
      </c>
      <c r="M21" s="81">
        <v>3</v>
      </c>
      <c r="N21" s="81">
        <v>5</v>
      </c>
      <c r="O21" s="81">
        <v>5</v>
      </c>
      <c r="P21" s="81">
        <v>5</v>
      </c>
      <c r="Q21" s="81">
        <v>6</v>
      </c>
      <c r="R21" s="81">
        <f t="shared" si="0"/>
        <v>82</v>
      </c>
      <c r="S21" s="266">
        <v>0</v>
      </c>
      <c r="T21" s="310">
        <f t="shared" si="1"/>
        <v>0</v>
      </c>
    </row>
    <row r="22" spans="1:20">
      <c r="A22" s="284">
        <v>19</v>
      </c>
      <c r="B22" s="30" t="s">
        <v>172</v>
      </c>
      <c r="C22" s="286" t="s">
        <v>171</v>
      </c>
      <c r="D22" s="81">
        <v>6</v>
      </c>
      <c r="E22" s="81">
        <v>6</v>
      </c>
      <c r="F22" s="81">
        <v>3</v>
      </c>
      <c r="G22" s="81">
        <v>3</v>
      </c>
      <c r="H22" s="81">
        <v>3</v>
      </c>
      <c r="I22" s="81">
        <v>3</v>
      </c>
      <c r="J22" s="81">
        <v>3</v>
      </c>
      <c r="K22" s="81">
        <v>5</v>
      </c>
      <c r="L22" s="81">
        <v>3</v>
      </c>
      <c r="M22" s="81">
        <v>3</v>
      </c>
      <c r="N22" s="81">
        <v>3</v>
      </c>
      <c r="O22" s="81">
        <v>3</v>
      </c>
      <c r="P22" s="81">
        <v>3</v>
      </c>
      <c r="Q22" s="81">
        <v>5</v>
      </c>
      <c r="R22" s="81">
        <f>SUM(D22:Q22)</f>
        <v>52</v>
      </c>
      <c r="S22" s="266">
        <v>0</v>
      </c>
      <c r="T22" s="310">
        <f>R22*S22</f>
        <v>0</v>
      </c>
    </row>
    <row r="23" ht="25.5" spans="1:20">
      <c r="A23" s="284">
        <v>20</v>
      </c>
      <c r="B23" s="288" t="s">
        <v>173</v>
      </c>
      <c r="C23" s="286" t="s">
        <v>169</v>
      </c>
      <c r="D23" s="81">
        <v>3</v>
      </c>
      <c r="E23" s="81">
        <v>3</v>
      </c>
      <c r="F23" s="81">
        <v>1</v>
      </c>
      <c r="G23" s="81">
        <v>1</v>
      </c>
      <c r="H23" s="81">
        <v>1</v>
      </c>
      <c r="I23" s="81">
        <v>1</v>
      </c>
      <c r="J23" s="81">
        <v>1</v>
      </c>
      <c r="K23" s="81">
        <v>3</v>
      </c>
      <c r="L23" s="81">
        <v>1</v>
      </c>
      <c r="M23" s="81">
        <v>1</v>
      </c>
      <c r="N23" s="81">
        <v>1</v>
      </c>
      <c r="O23" s="81">
        <v>1</v>
      </c>
      <c r="P23" s="81">
        <v>1</v>
      </c>
      <c r="Q23" s="81">
        <v>3</v>
      </c>
      <c r="R23" s="81">
        <f t="shared" ref="R23:R25" si="2">SUM(D23:Q23)</f>
        <v>22</v>
      </c>
      <c r="S23" s="266">
        <v>0</v>
      </c>
      <c r="T23" s="310">
        <f t="shared" ref="T23:T25" si="3">R23*S23</f>
        <v>0</v>
      </c>
    </row>
    <row r="24" ht="12.75" spans="1:20">
      <c r="A24" s="284">
        <v>21</v>
      </c>
      <c r="B24" s="285" t="s">
        <v>174</v>
      </c>
      <c r="C24" s="286" t="s">
        <v>132</v>
      </c>
      <c r="D24" s="81">
        <v>60</v>
      </c>
      <c r="E24" s="81">
        <v>60</v>
      </c>
      <c r="F24" s="81">
        <v>10</v>
      </c>
      <c r="G24" s="81">
        <v>10</v>
      </c>
      <c r="H24" s="81">
        <v>10</v>
      </c>
      <c r="I24" s="81">
        <v>10</v>
      </c>
      <c r="J24" s="81">
        <v>10</v>
      </c>
      <c r="K24" s="81">
        <v>12</v>
      </c>
      <c r="L24" s="81">
        <v>10</v>
      </c>
      <c r="M24" s="81">
        <v>10</v>
      </c>
      <c r="N24" s="81">
        <v>10</v>
      </c>
      <c r="O24" s="81">
        <v>10</v>
      </c>
      <c r="P24" s="81">
        <v>10</v>
      </c>
      <c r="Q24" s="81">
        <v>12</v>
      </c>
      <c r="R24" s="81">
        <f t="shared" si="2"/>
        <v>244</v>
      </c>
      <c r="S24" s="266">
        <v>0</v>
      </c>
      <c r="T24" s="310">
        <f t="shared" si="3"/>
        <v>0</v>
      </c>
    </row>
    <row r="25" ht="12.75" spans="1:20">
      <c r="A25" s="284">
        <v>22</v>
      </c>
      <c r="B25" s="30" t="s">
        <v>175</v>
      </c>
      <c r="C25" s="286" t="s">
        <v>132</v>
      </c>
      <c r="D25" s="81">
        <v>4</v>
      </c>
      <c r="E25" s="81">
        <v>4</v>
      </c>
      <c r="F25" s="81">
        <v>1</v>
      </c>
      <c r="G25" s="81">
        <v>1</v>
      </c>
      <c r="H25" s="81">
        <v>1</v>
      </c>
      <c r="I25" s="81">
        <v>1</v>
      </c>
      <c r="J25" s="81">
        <v>1</v>
      </c>
      <c r="K25" s="81">
        <v>2</v>
      </c>
      <c r="L25" s="81">
        <v>1</v>
      </c>
      <c r="M25" s="81">
        <v>1</v>
      </c>
      <c r="N25" s="81">
        <v>1</v>
      </c>
      <c r="O25" s="81">
        <v>1</v>
      </c>
      <c r="P25" s="81">
        <v>1</v>
      </c>
      <c r="Q25" s="81">
        <v>2</v>
      </c>
      <c r="R25" s="81">
        <f t="shared" si="2"/>
        <v>22</v>
      </c>
      <c r="S25" s="266">
        <v>0</v>
      </c>
      <c r="T25" s="310">
        <f t="shared" si="3"/>
        <v>0</v>
      </c>
    </row>
    <row r="26" ht="12.75" spans="1:20">
      <c r="A26" s="284">
        <v>23</v>
      </c>
      <c r="B26" s="30" t="s">
        <v>176</v>
      </c>
      <c r="C26" s="286" t="s">
        <v>158</v>
      </c>
      <c r="D26" s="81">
        <v>10</v>
      </c>
      <c r="E26" s="81">
        <v>10</v>
      </c>
      <c r="F26" s="81">
        <v>2</v>
      </c>
      <c r="G26" s="81">
        <v>2</v>
      </c>
      <c r="H26" s="81">
        <v>2</v>
      </c>
      <c r="I26" s="81">
        <v>2</v>
      </c>
      <c r="J26" s="81">
        <v>2</v>
      </c>
      <c r="K26" s="81">
        <v>3</v>
      </c>
      <c r="L26" s="81">
        <v>2</v>
      </c>
      <c r="M26" s="81">
        <v>2</v>
      </c>
      <c r="N26" s="81">
        <v>2</v>
      </c>
      <c r="O26" s="81">
        <v>2</v>
      </c>
      <c r="P26" s="81">
        <v>2</v>
      </c>
      <c r="Q26" s="81">
        <v>3</v>
      </c>
      <c r="R26" s="81">
        <f t="shared" ref="R26:R37" si="4">SUM(D26:Q26)</f>
        <v>46</v>
      </c>
      <c r="S26" s="266">
        <v>0</v>
      </c>
      <c r="T26" s="310">
        <f t="shared" ref="T26:T37" si="5">R26*S26</f>
        <v>0</v>
      </c>
    </row>
    <row r="27" ht="12.75" spans="1:20">
      <c r="A27" s="284">
        <v>24</v>
      </c>
      <c r="B27" s="30" t="s">
        <v>177</v>
      </c>
      <c r="C27" s="286" t="s">
        <v>158</v>
      </c>
      <c r="D27" s="81">
        <v>40</v>
      </c>
      <c r="E27" s="81">
        <v>40</v>
      </c>
      <c r="F27" s="81">
        <v>10</v>
      </c>
      <c r="G27" s="81">
        <v>10</v>
      </c>
      <c r="H27" s="81">
        <v>10</v>
      </c>
      <c r="I27" s="81">
        <v>10</v>
      </c>
      <c r="J27" s="81">
        <v>10</v>
      </c>
      <c r="K27" s="81">
        <v>15</v>
      </c>
      <c r="L27" s="81">
        <v>10</v>
      </c>
      <c r="M27" s="81">
        <v>10</v>
      </c>
      <c r="N27" s="81">
        <v>10</v>
      </c>
      <c r="O27" s="81">
        <v>10</v>
      </c>
      <c r="P27" s="81">
        <v>10</v>
      </c>
      <c r="Q27" s="81">
        <v>15</v>
      </c>
      <c r="R27" s="81">
        <f t="shared" si="4"/>
        <v>210</v>
      </c>
      <c r="S27" s="266">
        <v>0</v>
      </c>
      <c r="T27" s="310">
        <f t="shared" si="5"/>
        <v>0</v>
      </c>
    </row>
    <row r="28" ht="12.75" spans="1:20">
      <c r="A28" s="284">
        <v>25</v>
      </c>
      <c r="B28" s="285" t="s">
        <v>178</v>
      </c>
      <c r="C28" s="286" t="s">
        <v>150</v>
      </c>
      <c r="D28" s="81">
        <v>20</v>
      </c>
      <c r="E28" s="81">
        <v>20</v>
      </c>
      <c r="F28" s="81">
        <v>5</v>
      </c>
      <c r="G28" s="81">
        <v>5</v>
      </c>
      <c r="H28" s="81">
        <v>5</v>
      </c>
      <c r="I28" s="81">
        <v>5</v>
      </c>
      <c r="J28" s="81">
        <v>5</v>
      </c>
      <c r="K28" s="81">
        <v>5</v>
      </c>
      <c r="L28" s="81">
        <v>5</v>
      </c>
      <c r="M28" s="81">
        <v>5</v>
      </c>
      <c r="N28" s="81">
        <v>5</v>
      </c>
      <c r="O28" s="81">
        <v>5</v>
      </c>
      <c r="P28" s="81">
        <v>5</v>
      </c>
      <c r="Q28" s="81">
        <v>5</v>
      </c>
      <c r="R28" s="81">
        <f t="shared" si="4"/>
        <v>100</v>
      </c>
      <c r="S28" s="266">
        <v>0</v>
      </c>
      <c r="T28" s="310">
        <f t="shared" si="5"/>
        <v>0</v>
      </c>
    </row>
    <row r="29" ht="12.75" spans="1:20">
      <c r="A29" s="284">
        <v>26</v>
      </c>
      <c r="B29" s="285" t="s">
        <v>179</v>
      </c>
      <c r="C29" s="286" t="s">
        <v>169</v>
      </c>
      <c r="D29" s="81">
        <v>2</v>
      </c>
      <c r="E29" s="81">
        <v>2</v>
      </c>
      <c r="F29" s="81">
        <v>0.5</v>
      </c>
      <c r="G29" s="81">
        <v>0.5</v>
      </c>
      <c r="H29" s="81">
        <v>0.5</v>
      </c>
      <c r="I29" s="81">
        <v>0.5</v>
      </c>
      <c r="J29" s="81">
        <v>0.5</v>
      </c>
      <c r="K29" s="81">
        <v>0.5</v>
      </c>
      <c r="L29" s="81">
        <v>0.5</v>
      </c>
      <c r="M29" s="81">
        <v>0.5</v>
      </c>
      <c r="N29" s="81">
        <v>0.5</v>
      </c>
      <c r="O29" s="81">
        <v>0.5</v>
      </c>
      <c r="P29" s="81">
        <v>0.5</v>
      </c>
      <c r="Q29" s="81">
        <v>0.5</v>
      </c>
      <c r="R29" s="81">
        <f t="shared" si="4"/>
        <v>10</v>
      </c>
      <c r="S29" s="266">
        <v>0</v>
      </c>
      <c r="T29" s="310">
        <f t="shared" si="5"/>
        <v>0</v>
      </c>
    </row>
    <row r="30" ht="15.75" customHeight="1" spans="1:20">
      <c r="A30" s="284">
        <v>27</v>
      </c>
      <c r="B30" s="285" t="s">
        <v>180</v>
      </c>
      <c r="C30" s="286" t="s">
        <v>171</v>
      </c>
      <c r="D30" s="81">
        <v>2</v>
      </c>
      <c r="E30" s="81">
        <v>2</v>
      </c>
      <c r="F30" s="81">
        <v>0.5</v>
      </c>
      <c r="G30" s="81">
        <v>0.5</v>
      </c>
      <c r="H30" s="81">
        <v>0.5</v>
      </c>
      <c r="I30" s="81">
        <v>0.5</v>
      </c>
      <c r="J30" s="81">
        <v>0.5</v>
      </c>
      <c r="K30" s="81">
        <v>0.5</v>
      </c>
      <c r="L30" s="81">
        <v>0.5</v>
      </c>
      <c r="M30" s="81">
        <v>0.5</v>
      </c>
      <c r="N30" s="81">
        <v>0.5</v>
      </c>
      <c r="O30" s="81">
        <v>0.5</v>
      </c>
      <c r="P30" s="81">
        <v>0.5</v>
      </c>
      <c r="Q30" s="81">
        <v>0.5</v>
      </c>
      <c r="R30" s="81">
        <f t="shared" si="4"/>
        <v>10</v>
      </c>
      <c r="S30" s="266">
        <v>0</v>
      </c>
      <c r="T30" s="310">
        <f t="shared" si="5"/>
        <v>0</v>
      </c>
    </row>
    <row r="31" ht="15.75" customHeight="1" spans="1:20">
      <c r="A31" s="284">
        <v>28</v>
      </c>
      <c r="B31" s="285" t="s">
        <v>181</v>
      </c>
      <c r="C31" s="286" t="s">
        <v>171</v>
      </c>
      <c r="D31" s="81">
        <v>2</v>
      </c>
      <c r="E31" s="81">
        <v>2</v>
      </c>
      <c r="F31" s="81">
        <v>0.5</v>
      </c>
      <c r="G31" s="81">
        <v>0.5</v>
      </c>
      <c r="H31" s="81">
        <v>0.5</v>
      </c>
      <c r="I31" s="81">
        <v>0.5</v>
      </c>
      <c r="J31" s="81">
        <v>0.5</v>
      </c>
      <c r="K31" s="81">
        <v>0.5</v>
      </c>
      <c r="L31" s="81">
        <v>0.5</v>
      </c>
      <c r="M31" s="81">
        <v>0.5</v>
      </c>
      <c r="N31" s="81">
        <v>0.5</v>
      </c>
      <c r="O31" s="81">
        <v>0.5</v>
      </c>
      <c r="P31" s="81">
        <v>0.5</v>
      </c>
      <c r="Q31" s="81">
        <v>0.5</v>
      </c>
      <c r="R31" s="81">
        <f t="shared" si="4"/>
        <v>10</v>
      </c>
      <c r="S31" s="266">
        <v>0</v>
      </c>
      <c r="T31" s="310">
        <f t="shared" si="5"/>
        <v>0</v>
      </c>
    </row>
    <row r="32" ht="12.75" spans="1:20">
      <c r="A32" s="284">
        <v>29</v>
      </c>
      <c r="B32" s="285" t="s">
        <v>182</v>
      </c>
      <c r="C32" s="286" t="s">
        <v>158</v>
      </c>
      <c r="D32" s="81">
        <v>1</v>
      </c>
      <c r="E32" s="81">
        <v>1</v>
      </c>
      <c r="F32" s="81">
        <v>0.5</v>
      </c>
      <c r="G32" s="81">
        <v>0.5</v>
      </c>
      <c r="H32" s="81">
        <v>0.5</v>
      </c>
      <c r="I32" s="81">
        <v>0.5</v>
      </c>
      <c r="J32" s="81">
        <v>0.5</v>
      </c>
      <c r="K32" s="81">
        <v>0.5</v>
      </c>
      <c r="L32" s="81">
        <v>0.5</v>
      </c>
      <c r="M32" s="81">
        <v>0.5</v>
      </c>
      <c r="N32" s="81">
        <v>0.5</v>
      </c>
      <c r="O32" s="81">
        <v>0.5</v>
      </c>
      <c r="P32" s="81">
        <v>0.5</v>
      </c>
      <c r="Q32" s="81">
        <v>0.5</v>
      </c>
      <c r="R32" s="81">
        <f t="shared" si="4"/>
        <v>8</v>
      </c>
      <c r="S32" s="266">
        <v>0</v>
      </c>
      <c r="T32" s="310">
        <f t="shared" si="5"/>
        <v>0</v>
      </c>
    </row>
    <row r="33" ht="12.75" spans="1:20">
      <c r="A33" s="284">
        <v>30</v>
      </c>
      <c r="B33" s="285" t="s">
        <v>183</v>
      </c>
      <c r="C33" s="286" t="s">
        <v>184</v>
      </c>
      <c r="D33" s="81">
        <v>4</v>
      </c>
      <c r="E33" s="81">
        <v>4</v>
      </c>
      <c r="F33" s="81">
        <v>1</v>
      </c>
      <c r="G33" s="81">
        <v>1</v>
      </c>
      <c r="H33" s="81">
        <v>1</v>
      </c>
      <c r="I33" s="81">
        <v>1</v>
      </c>
      <c r="J33" s="81">
        <v>1</v>
      </c>
      <c r="K33" s="81">
        <v>1</v>
      </c>
      <c r="L33" s="81">
        <v>1</v>
      </c>
      <c r="M33" s="81">
        <v>1</v>
      </c>
      <c r="N33" s="81">
        <v>1</v>
      </c>
      <c r="O33" s="81">
        <v>1</v>
      </c>
      <c r="P33" s="81">
        <v>1</v>
      </c>
      <c r="Q33" s="81">
        <v>1</v>
      </c>
      <c r="R33" s="81">
        <f t="shared" si="4"/>
        <v>20</v>
      </c>
      <c r="S33" s="266">
        <v>0</v>
      </c>
      <c r="T33" s="310">
        <f t="shared" si="5"/>
        <v>0</v>
      </c>
    </row>
    <row r="34" ht="12.75" spans="1:20">
      <c r="A34" s="284">
        <v>31</v>
      </c>
      <c r="B34" s="289" t="s">
        <v>185</v>
      </c>
      <c r="C34" s="286" t="s">
        <v>132</v>
      </c>
      <c r="D34" s="81">
        <v>10</v>
      </c>
      <c r="E34" s="81">
        <v>10</v>
      </c>
      <c r="F34" s="81">
        <v>15</v>
      </c>
      <c r="G34" s="81">
        <v>15</v>
      </c>
      <c r="H34" s="81">
        <v>15</v>
      </c>
      <c r="I34" s="81">
        <v>15</v>
      </c>
      <c r="J34" s="81">
        <v>15</v>
      </c>
      <c r="K34" s="81">
        <v>15</v>
      </c>
      <c r="L34" s="81">
        <v>15</v>
      </c>
      <c r="M34" s="81">
        <v>15</v>
      </c>
      <c r="N34" s="81">
        <v>15</v>
      </c>
      <c r="O34" s="81">
        <v>15</v>
      </c>
      <c r="P34" s="81">
        <v>15</v>
      </c>
      <c r="Q34" s="81">
        <v>15</v>
      </c>
      <c r="R34" s="81">
        <f t="shared" si="4"/>
        <v>200</v>
      </c>
      <c r="S34" s="266">
        <v>0</v>
      </c>
      <c r="T34" s="310">
        <f t="shared" si="5"/>
        <v>0</v>
      </c>
    </row>
    <row r="35" customHeight="1" spans="1:20">
      <c r="A35" s="290" t="s">
        <v>186</v>
      </c>
      <c r="B35" s="291"/>
      <c r="C35" s="292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311">
        <f>SUM(T4:T34)</f>
        <v>0</v>
      </c>
    </row>
    <row r="36" customHeight="1" spans="1:7">
      <c r="A36" s="293"/>
      <c r="B36" s="294"/>
      <c r="C36" s="293"/>
      <c r="D36" s="293"/>
      <c r="E36" s="293"/>
      <c r="F36" s="293"/>
      <c r="G36" s="295"/>
    </row>
    <row r="37" customHeight="1" spans="1:7">
      <c r="A37" s="293"/>
      <c r="B37" s="294"/>
      <c r="C37" s="293"/>
      <c r="D37" s="293"/>
      <c r="E37" s="293"/>
      <c r="F37" s="293"/>
      <c r="G37" s="295"/>
    </row>
    <row r="38" customHeight="1" spans="1:10">
      <c r="A38" s="296" t="s">
        <v>187</v>
      </c>
      <c r="B38" s="297"/>
      <c r="C38" s="298"/>
      <c r="D38" s="298"/>
      <c r="E38" s="298"/>
      <c r="F38" s="298"/>
      <c r="G38" s="298"/>
      <c r="H38" s="299"/>
      <c r="I38" s="309"/>
      <c r="J38" s="309"/>
    </row>
    <row r="39" ht="38.25" spans="1:16382">
      <c r="A39" s="300" t="s">
        <v>130</v>
      </c>
      <c r="B39" s="301" t="s">
        <v>131</v>
      </c>
      <c r="C39" s="302" t="s">
        <v>132</v>
      </c>
      <c r="D39" s="301" t="s">
        <v>188</v>
      </c>
      <c r="E39" s="301" t="s">
        <v>147</v>
      </c>
      <c r="F39" s="301" t="s">
        <v>189</v>
      </c>
      <c r="G39" s="301" t="s">
        <v>190</v>
      </c>
      <c r="XEZ39"/>
      <c r="XFA39"/>
      <c r="XFB39"/>
    </row>
    <row r="40" customHeight="1" spans="1:16382">
      <c r="A40" s="284">
        <v>1</v>
      </c>
      <c r="B40" s="285" t="s">
        <v>191</v>
      </c>
      <c r="C40" s="303" t="s">
        <v>132</v>
      </c>
      <c r="D40" s="81">
        <v>21</v>
      </c>
      <c r="E40" s="266">
        <v>0</v>
      </c>
      <c r="F40" s="268">
        <f>E40*D40</f>
        <v>0</v>
      </c>
      <c r="G40" s="268">
        <f>F40/12</f>
        <v>0</v>
      </c>
      <c r="XEZ40"/>
      <c r="XFA40"/>
      <c r="XFB40"/>
    </row>
    <row r="41" customHeight="1" spans="1:16382">
      <c r="A41" s="284">
        <v>2</v>
      </c>
      <c r="B41" s="285" t="s">
        <v>192</v>
      </c>
      <c r="C41" s="303" t="s">
        <v>132</v>
      </c>
      <c r="D41" s="81">
        <v>21</v>
      </c>
      <c r="E41" s="266">
        <v>0</v>
      </c>
      <c r="F41" s="268">
        <f t="shared" ref="F41:F62" si="6">E41*D41</f>
        <v>0</v>
      </c>
      <c r="G41" s="268">
        <f t="shared" ref="G41:G62" si="7">F41/12</f>
        <v>0</v>
      </c>
      <c r="XEZ41"/>
      <c r="XFA41"/>
      <c r="XFB41"/>
    </row>
    <row r="42" customHeight="1" spans="1:16382">
      <c r="A42" s="284">
        <v>3</v>
      </c>
      <c r="B42" s="30" t="s">
        <v>193</v>
      </c>
      <c r="C42" s="303" t="s">
        <v>132</v>
      </c>
      <c r="D42" s="81">
        <v>33</v>
      </c>
      <c r="E42" s="266">
        <v>0</v>
      </c>
      <c r="F42" s="268">
        <f t="shared" si="6"/>
        <v>0</v>
      </c>
      <c r="G42" s="268">
        <f t="shared" si="7"/>
        <v>0</v>
      </c>
      <c r="XEZ42"/>
      <c r="XFA42"/>
      <c r="XFB42"/>
    </row>
    <row r="43" ht="25.5" spans="1:16382">
      <c r="A43" s="284">
        <v>4</v>
      </c>
      <c r="B43" s="288" t="s">
        <v>194</v>
      </c>
      <c r="C43" s="303" t="s">
        <v>132</v>
      </c>
      <c r="D43" s="81">
        <v>24</v>
      </c>
      <c r="E43" s="266">
        <v>0</v>
      </c>
      <c r="F43" s="268">
        <f t="shared" si="6"/>
        <v>0</v>
      </c>
      <c r="G43" s="268">
        <f t="shared" si="7"/>
        <v>0</v>
      </c>
      <c r="XEZ43"/>
      <c r="XFA43"/>
      <c r="XFB43"/>
    </row>
    <row r="44" customHeight="1" spans="1:16382">
      <c r="A44" s="284">
        <v>5</v>
      </c>
      <c r="B44" s="285" t="s">
        <v>195</v>
      </c>
      <c r="C44" s="303" t="s">
        <v>132</v>
      </c>
      <c r="D44" s="81">
        <v>21</v>
      </c>
      <c r="E44" s="266">
        <v>0</v>
      </c>
      <c r="F44" s="268">
        <f t="shared" si="6"/>
        <v>0</v>
      </c>
      <c r="G44" s="268">
        <f t="shared" si="7"/>
        <v>0</v>
      </c>
      <c r="XEZ44"/>
      <c r="XFA44"/>
      <c r="XFB44"/>
    </row>
    <row r="45" customHeight="1" spans="1:16382">
      <c r="A45" s="284">
        <v>6</v>
      </c>
      <c r="B45" s="285" t="s">
        <v>196</v>
      </c>
      <c r="C45" s="303" t="s">
        <v>132</v>
      </c>
      <c r="D45" s="81">
        <v>140</v>
      </c>
      <c r="E45" s="266">
        <v>0</v>
      </c>
      <c r="F45" s="268">
        <f t="shared" si="6"/>
        <v>0</v>
      </c>
      <c r="G45" s="268">
        <f t="shared" si="7"/>
        <v>0</v>
      </c>
      <c r="XEZ45"/>
      <c r="XFA45"/>
      <c r="XFB45"/>
    </row>
    <row r="46" customHeight="1" spans="1:16382">
      <c r="A46" s="284">
        <v>7</v>
      </c>
      <c r="B46" s="285" t="s">
        <v>197</v>
      </c>
      <c r="C46" s="303" t="s">
        <v>132</v>
      </c>
      <c r="D46" s="81">
        <v>140</v>
      </c>
      <c r="E46" s="266">
        <v>0</v>
      </c>
      <c r="F46" s="268">
        <f t="shared" si="6"/>
        <v>0</v>
      </c>
      <c r="G46" s="268">
        <f t="shared" si="7"/>
        <v>0</v>
      </c>
      <c r="XEZ46"/>
      <c r="XFA46"/>
      <c r="XFB46"/>
    </row>
    <row r="47" customHeight="1" spans="1:16382">
      <c r="A47" s="284">
        <v>8</v>
      </c>
      <c r="B47" s="289" t="s">
        <v>198</v>
      </c>
      <c r="C47" s="303" t="s">
        <v>132</v>
      </c>
      <c r="D47" s="81">
        <v>45</v>
      </c>
      <c r="E47" s="266">
        <v>0</v>
      </c>
      <c r="F47" s="268">
        <f t="shared" si="6"/>
        <v>0</v>
      </c>
      <c r="G47" s="268">
        <f t="shared" si="7"/>
        <v>0</v>
      </c>
      <c r="XEZ47"/>
      <c r="XFA47"/>
      <c r="XFB47"/>
    </row>
    <row r="48" customHeight="1" spans="1:16382">
      <c r="A48" s="284">
        <v>9</v>
      </c>
      <c r="B48" s="285" t="s">
        <v>199</v>
      </c>
      <c r="C48" s="303" t="s">
        <v>132</v>
      </c>
      <c r="D48" s="81">
        <v>200</v>
      </c>
      <c r="E48" s="266">
        <v>0</v>
      </c>
      <c r="F48" s="268">
        <f t="shared" si="6"/>
        <v>0</v>
      </c>
      <c r="G48" s="268">
        <f t="shared" si="7"/>
        <v>0</v>
      </c>
      <c r="XEZ48"/>
      <c r="XFA48"/>
      <c r="XFB48"/>
    </row>
    <row r="49" customHeight="1" spans="1:16382">
      <c r="A49" s="284">
        <v>10</v>
      </c>
      <c r="B49" s="285" t="s">
        <v>200</v>
      </c>
      <c r="C49" s="303" t="s">
        <v>132</v>
      </c>
      <c r="D49" s="81">
        <v>21</v>
      </c>
      <c r="E49" s="266">
        <v>0</v>
      </c>
      <c r="F49" s="268">
        <f t="shared" si="6"/>
        <v>0</v>
      </c>
      <c r="G49" s="268">
        <f t="shared" si="7"/>
        <v>0</v>
      </c>
      <c r="XEZ49"/>
      <c r="XFA49"/>
      <c r="XFB49"/>
    </row>
    <row r="50" customHeight="1" spans="1:16382">
      <c r="A50" s="284">
        <v>11</v>
      </c>
      <c r="B50" s="285" t="s">
        <v>201</v>
      </c>
      <c r="C50" s="303" t="s">
        <v>132</v>
      </c>
      <c r="D50" s="81">
        <v>20</v>
      </c>
      <c r="E50" s="266">
        <v>0</v>
      </c>
      <c r="F50" s="268">
        <f t="shared" si="6"/>
        <v>0</v>
      </c>
      <c r="G50" s="268">
        <f t="shared" si="7"/>
        <v>0</v>
      </c>
      <c r="XEZ50"/>
      <c r="XFA50"/>
      <c r="XFB50"/>
    </row>
    <row r="51" customHeight="1" spans="1:16382">
      <c r="A51" s="284">
        <v>12</v>
      </c>
      <c r="B51" s="30" t="s">
        <v>202</v>
      </c>
      <c r="C51" s="303" t="s">
        <v>132</v>
      </c>
      <c r="D51" s="81">
        <v>23</v>
      </c>
      <c r="E51" s="266">
        <v>0</v>
      </c>
      <c r="F51" s="268">
        <f t="shared" si="6"/>
        <v>0</v>
      </c>
      <c r="G51" s="268">
        <f t="shared" si="7"/>
        <v>0</v>
      </c>
      <c r="XEZ51"/>
      <c r="XFA51"/>
      <c r="XFB51"/>
    </row>
    <row r="52" customHeight="1" spans="1:16382">
      <c r="A52" s="284">
        <v>13</v>
      </c>
      <c r="B52" s="30" t="s">
        <v>203</v>
      </c>
      <c r="C52" s="303" t="s">
        <v>132</v>
      </c>
      <c r="D52" s="81">
        <v>14</v>
      </c>
      <c r="E52" s="266">
        <v>0</v>
      </c>
      <c r="F52" s="268">
        <f t="shared" si="6"/>
        <v>0</v>
      </c>
      <c r="G52" s="268">
        <f t="shared" si="7"/>
        <v>0</v>
      </c>
      <c r="XEZ52"/>
      <c r="XFA52"/>
      <c r="XFB52"/>
    </row>
    <row r="53" customHeight="1" spans="1:16382">
      <c r="A53" s="284">
        <v>14</v>
      </c>
      <c r="B53" s="30" t="s">
        <v>204</v>
      </c>
      <c r="C53" s="303" t="s">
        <v>132</v>
      </c>
      <c r="D53" s="81">
        <v>2</v>
      </c>
      <c r="E53" s="266">
        <v>0</v>
      </c>
      <c r="F53" s="268">
        <f t="shared" si="6"/>
        <v>0</v>
      </c>
      <c r="G53" s="268">
        <f t="shared" si="7"/>
        <v>0</v>
      </c>
      <c r="XEZ53"/>
      <c r="XFA53"/>
      <c r="XFB53"/>
    </row>
    <row r="54" customHeight="1" spans="1:16382">
      <c r="A54" s="284">
        <v>15</v>
      </c>
      <c r="B54" s="289" t="s">
        <v>205</v>
      </c>
      <c r="C54" s="303" t="s">
        <v>132</v>
      </c>
      <c r="D54" s="81">
        <v>2</v>
      </c>
      <c r="E54" s="266">
        <v>0</v>
      </c>
      <c r="F54" s="268">
        <f t="shared" si="6"/>
        <v>0</v>
      </c>
      <c r="G54" s="268">
        <f t="shared" si="7"/>
        <v>0</v>
      </c>
      <c r="XEZ54"/>
      <c r="XFA54"/>
      <c r="XFB54"/>
    </row>
    <row r="55" customHeight="1" spans="1:16382">
      <c r="A55" s="284">
        <v>16</v>
      </c>
      <c r="B55" s="289" t="s">
        <v>206</v>
      </c>
      <c r="C55" s="303" t="s">
        <v>132</v>
      </c>
      <c r="D55" s="81">
        <v>2</v>
      </c>
      <c r="E55" s="266">
        <v>0</v>
      </c>
      <c r="F55" s="268">
        <f t="shared" si="6"/>
        <v>0</v>
      </c>
      <c r="G55" s="268">
        <f t="shared" si="7"/>
        <v>0</v>
      </c>
      <c r="XEZ55"/>
      <c r="XFA55"/>
      <c r="XFB55"/>
    </row>
    <row r="56" customHeight="1" spans="1:16382">
      <c r="A56" s="284">
        <v>17</v>
      </c>
      <c r="B56" s="289" t="s">
        <v>207</v>
      </c>
      <c r="C56" s="303" t="s">
        <v>132</v>
      </c>
      <c r="D56" s="81">
        <v>2</v>
      </c>
      <c r="E56" s="266">
        <v>0</v>
      </c>
      <c r="F56" s="268">
        <f t="shared" si="6"/>
        <v>0</v>
      </c>
      <c r="G56" s="268">
        <f t="shared" si="7"/>
        <v>0</v>
      </c>
      <c r="XEZ56"/>
      <c r="XFA56"/>
      <c r="XFB56"/>
    </row>
    <row r="57" customHeight="1" spans="1:16382">
      <c r="A57" s="284">
        <v>18</v>
      </c>
      <c r="B57" s="289" t="s">
        <v>208</v>
      </c>
      <c r="C57" s="303" t="s">
        <v>132</v>
      </c>
      <c r="D57" s="81">
        <v>2</v>
      </c>
      <c r="E57" s="266">
        <v>0</v>
      </c>
      <c r="F57" s="268">
        <f t="shared" si="6"/>
        <v>0</v>
      </c>
      <c r="G57" s="268">
        <f t="shared" si="7"/>
        <v>0</v>
      </c>
      <c r="XEZ57"/>
      <c r="XFA57"/>
      <c r="XFB57"/>
    </row>
    <row r="58" customHeight="1" spans="1:16382">
      <c r="A58" s="284">
        <v>19</v>
      </c>
      <c r="B58" s="30" t="s">
        <v>209</v>
      </c>
      <c r="C58" s="303" t="s">
        <v>132</v>
      </c>
      <c r="D58" s="304">
        <v>2</v>
      </c>
      <c r="E58" s="266">
        <v>0</v>
      </c>
      <c r="F58" s="268">
        <f t="shared" si="6"/>
        <v>0</v>
      </c>
      <c r="G58" s="268">
        <f t="shared" si="7"/>
        <v>0</v>
      </c>
      <c r="XEZ58"/>
      <c r="XFA58"/>
      <c r="XFB58"/>
    </row>
    <row r="59" customHeight="1" spans="1:16382">
      <c r="A59" s="284">
        <v>20</v>
      </c>
      <c r="B59" s="30" t="s">
        <v>210</v>
      </c>
      <c r="C59" s="303" t="s">
        <v>132</v>
      </c>
      <c r="D59" s="81">
        <v>2</v>
      </c>
      <c r="E59" s="266">
        <v>0</v>
      </c>
      <c r="F59" s="268">
        <f t="shared" si="6"/>
        <v>0</v>
      </c>
      <c r="G59" s="268">
        <f t="shared" si="7"/>
        <v>0</v>
      </c>
      <c r="XEZ59"/>
      <c r="XFA59"/>
      <c r="XFB59"/>
    </row>
    <row r="60" customHeight="1" spans="1:16382">
      <c r="A60" s="284">
        <v>21</v>
      </c>
      <c r="B60" s="289" t="s">
        <v>211</v>
      </c>
      <c r="C60" s="303" t="s">
        <v>132</v>
      </c>
      <c r="D60" s="81">
        <v>2</v>
      </c>
      <c r="E60" s="266">
        <v>0</v>
      </c>
      <c r="F60" s="268">
        <f t="shared" si="6"/>
        <v>0</v>
      </c>
      <c r="G60" s="268">
        <f t="shared" si="7"/>
        <v>0</v>
      </c>
      <c r="XEZ60"/>
      <c r="XFA60"/>
      <c r="XFB60"/>
    </row>
    <row r="61" customHeight="1" spans="1:16382">
      <c r="A61" s="284">
        <v>22</v>
      </c>
      <c r="B61" s="289" t="s">
        <v>212</v>
      </c>
      <c r="C61" s="303" t="s">
        <v>132</v>
      </c>
      <c r="D61" s="81">
        <v>2</v>
      </c>
      <c r="E61" s="266">
        <v>0</v>
      </c>
      <c r="F61" s="268">
        <f t="shared" si="6"/>
        <v>0</v>
      </c>
      <c r="G61" s="268">
        <f t="shared" si="7"/>
        <v>0</v>
      </c>
      <c r="XEZ61"/>
      <c r="XFA61"/>
      <c r="XFB61"/>
    </row>
    <row r="62" customHeight="1" spans="1:16382">
      <c r="A62" s="284">
        <v>23</v>
      </c>
      <c r="B62" s="289" t="s">
        <v>213</v>
      </c>
      <c r="C62" s="303" t="s">
        <v>132</v>
      </c>
      <c r="D62" s="81">
        <v>2</v>
      </c>
      <c r="E62" s="266">
        <v>0</v>
      </c>
      <c r="F62" s="268">
        <f t="shared" si="6"/>
        <v>0</v>
      </c>
      <c r="G62" s="268">
        <f t="shared" si="7"/>
        <v>0</v>
      </c>
      <c r="XEZ62"/>
      <c r="XFA62"/>
      <c r="XFB62"/>
    </row>
    <row r="63" customHeight="1" spans="1:16382">
      <c r="A63" s="305" t="s">
        <v>186</v>
      </c>
      <c r="B63" s="306"/>
      <c r="C63" s="307"/>
      <c r="D63" s="306">
        <f t="shared" ref="D63:G63" si="8">SUM(D40:D62)</f>
        <v>743</v>
      </c>
      <c r="E63" s="308">
        <f t="shared" si="8"/>
        <v>0</v>
      </c>
      <c r="F63" s="308">
        <f t="shared" si="8"/>
        <v>0</v>
      </c>
      <c r="G63" s="308">
        <f t="shared" si="8"/>
        <v>0</v>
      </c>
      <c r="XEZ63"/>
      <c r="XFA63"/>
      <c r="XFB63"/>
    </row>
    <row r="64" customHeight="1" spans="1:7">
      <c r="A64" s="293"/>
      <c r="B64" s="294"/>
      <c r="C64" s="293"/>
      <c r="D64" s="293"/>
      <c r="E64" s="293"/>
      <c r="F64" s="293"/>
      <c r="G64" s="295"/>
    </row>
    <row r="65" customHeight="1" spans="1:7">
      <c r="A65" s="293"/>
      <c r="B65" s="294"/>
      <c r="C65" s="293"/>
      <c r="D65" s="293"/>
      <c r="E65" s="293"/>
      <c r="F65" s="293"/>
      <c r="G65" s="295"/>
    </row>
    <row r="66" customHeight="1" spans="1:10">
      <c r="A66" s="296" t="s">
        <v>214</v>
      </c>
      <c r="B66" s="297"/>
      <c r="C66" s="298"/>
      <c r="D66" s="298"/>
      <c r="E66" s="298"/>
      <c r="F66" s="298"/>
      <c r="G66" s="298"/>
      <c r="H66" s="298"/>
      <c r="I66" s="298"/>
      <c r="J66" s="327"/>
    </row>
    <row r="67" ht="38.25" spans="1:10">
      <c r="A67" s="300" t="s">
        <v>130</v>
      </c>
      <c r="B67" s="301" t="s">
        <v>131</v>
      </c>
      <c r="C67" s="302" t="s">
        <v>132</v>
      </c>
      <c r="D67" s="301" t="s">
        <v>188</v>
      </c>
      <c r="E67" s="301" t="s">
        <v>215</v>
      </c>
      <c r="F67" s="301" t="s">
        <v>147</v>
      </c>
      <c r="G67" s="301" t="s">
        <v>216</v>
      </c>
      <c r="H67" s="301" t="s">
        <v>217</v>
      </c>
      <c r="I67" s="301" t="s">
        <v>218</v>
      </c>
      <c r="J67" s="301" t="s">
        <v>219</v>
      </c>
    </row>
    <row r="68" customHeight="1" spans="1:10">
      <c r="A68" s="284">
        <v>1</v>
      </c>
      <c r="B68" s="289" t="s">
        <v>220</v>
      </c>
      <c r="C68" s="303"/>
      <c r="D68" s="81">
        <v>10</v>
      </c>
      <c r="E68" s="81">
        <v>60</v>
      </c>
      <c r="F68" s="266">
        <v>0</v>
      </c>
      <c r="G68" s="268">
        <f t="shared" ref="G68:G73" si="9">(F68*0.2)</f>
        <v>0</v>
      </c>
      <c r="H68" s="268">
        <f t="shared" ref="H68:H73" si="10">F68-G68</f>
        <v>0</v>
      </c>
      <c r="I68" s="268">
        <f t="shared" ref="I68:I73" si="11">D68*H68</f>
        <v>0</v>
      </c>
      <c r="J68" s="268">
        <f>I68/E68</f>
        <v>0</v>
      </c>
    </row>
    <row r="69" customHeight="1" spans="1:10">
      <c r="A69" s="284">
        <v>2</v>
      </c>
      <c r="B69" s="289" t="s">
        <v>221</v>
      </c>
      <c r="C69" s="303"/>
      <c r="D69" s="81">
        <v>9</v>
      </c>
      <c r="E69" s="81">
        <v>60</v>
      </c>
      <c r="F69" s="266">
        <v>0</v>
      </c>
      <c r="G69" s="268">
        <f t="shared" si="9"/>
        <v>0</v>
      </c>
      <c r="H69" s="268">
        <f t="shared" si="10"/>
        <v>0</v>
      </c>
      <c r="I69" s="268">
        <f t="shared" si="11"/>
        <v>0</v>
      </c>
      <c r="J69" s="268">
        <f t="shared" ref="J68:J73" si="12">I69/E69</f>
        <v>0</v>
      </c>
    </row>
    <row r="70" customHeight="1" spans="1:10">
      <c r="A70" s="284">
        <v>3</v>
      </c>
      <c r="B70" s="289" t="s">
        <v>222</v>
      </c>
      <c r="C70" s="303"/>
      <c r="D70" s="81">
        <v>18</v>
      </c>
      <c r="E70" s="81">
        <v>60</v>
      </c>
      <c r="F70" s="266">
        <v>0</v>
      </c>
      <c r="G70" s="268">
        <f t="shared" si="9"/>
        <v>0</v>
      </c>
      <c r="H70" s="268">
        <f t="shared" si="10"/>
        <v>0</v>
      </c>
      <c r="I70" s="268">
        <f t="shared" si="11"/>
        <v>0</v>
      </c>
      <c r="J70" s="268">
        <f t="shared" si="12"/>
        <v>0</v>
      </c>
    </row>
    <row r="71" ht="12.75" spans="1:10">
      <c r="A71" s="284">
        <v>4</v>
      </c>
      <c r="B71" s="289" t="s">
        <v>223</v>
      </c>
      <c r="C71" s="303"/>
      <c r="D71" s="81">
        <v>9</v>
      </c>
      <c r="E71" s="81">
        <v>60</v>
      </c>
      <c r="F71" s="266">
        <v>0</v>
      </c>
      <c r="G71" s="268">
        <f t="shared" si="9"/>
        <v>0</v>
      </c>
      <c r="H71" s="268">
        <f t="shared" si="10"/>
        <v>0</v>
      </c>
      <c r="I71" s="268">
        <f t="shared" si="11"/>
        <v>0</v>
      </c>
      <c r="J71" s="268">
        <f t="shared" si="12"/>
        <v>0</v>
      </c>
    </row>
    <row r="72" ht="12.75" spans="1:10">
      <c r="A72" s="284">
        <v>5</v>
      </c>
      <c r="B72" s="289" t="s">
        <v>224</v>
      </c>
      <c r="C72" s="303"/>
      <c r="D72" s="81">
        <v>9</v>
      </c>
      <c r="E72" s="81">
        <v>60</v>
      </c>
      <c r="F72" s="266">
        <v>0</v>
      </c>
      <c r="G72" s="268">
        <f t="shared" si="9"/>
        <v>0</v>
      </c>
      <c r="H72" s="268">
        <f t="shared" si="10"/>
        <v>0</v>
      </c>
      <c r="I72" s="268">
        <f t="shared" si="11"/>
        <v>0</v>
      </c>
      <c r="J72" s="268">
        <f t="shared" si="12"/>
        <v>0</v>
      </c>
    </row>
    <row r="73" ht="12.75" spans="1:10">
      <c r="A73" s="284">
        <v>6</v>
      </c>
      <c r="B73" s="289" t="s">
        <v>225</v>
      </c>
      <c r="C73" s="303"/>
      <c r="D73" s="81">
        <v>45</v>
      </c>
      <c r="E73" s="81">
        <v>60</v>
      </c>
      <c r="F73" s="266">
        <v>0</v>
      </c>
      <c r="G73" s="268">
        <f t="shared" si="9"/>
        <v>0</v>
      </c>
      <c r="H73" s="268">
        <f t="shared" si="10"/>
        <v>0</v>
      </c>
      <c r="I73" s="268">
        <f t="shared" si="11"/>
        <v>0</v>
      </c>
      <c r="J73" s="268">
        <f t="shared" si="12"/>
        <v>0</v>
      </c>
    </row>
    <row r="74" ht="12.75" spans="1:10">
      <c r="A74" s="284">
        <v>8</v>
      </c>
      <c r="B74" s="289" t="s">
        <v>226</v>
      </c>
      <c r="C74" s="303"/>
      <c r="D74" s="81">
        <v>9</v>
      </c>
      <c r="E74" s="81">
        <v>60</v>
      </c>
      <c r="F74" s="266">
        <v>0</v>
      </c>
      <c r="G74" s="268">
        <f t="shared" ref="G74:G79" si="13">(F74*0.2)</f>
        <v>0</v>
      </c>
      <c r="H74" s="268">
        <f t="shared" ref="H74:H79" si="14">F74-G74</f>
        <v>0</v>
      </c>
      <c r="I74" s="268">
        <f t="shared" ref="I74:I79" si="15">D74*H74</f>
        <v>0</v>
      </c>
      <c r="J74" s="268">
        <f t="shared" ref="J74:J79" si="16">I74/E74</f>
        <v>0</v>
      </c>
    </row>
    <row r="75" ht="12.75" spans="1:10">
      <c r="A75" s="284">
        <v>9</v>
      </c>
      <c r="B75" s="289" t="s">
        <v>227</v>
      </c>
      <c r="C75" s="303"/>
      <c r="D75" s="81">
        <v>45</v>
      </c>
      <c r="E75" s="81">
        <v>60</v>
      </c>
      <c r="F75" s="266">
        <v>0</v>
      </c>
      <c r="G75" s="268">
        <f t="shared" si="13"/>
        <v>0</v>
      </c>
      <c r="H75" s="268">
        <f t="shared" si="14"/>
        <v>0</v>
      </c>
      <c r="I75" s="268">
        <f t="shared" si="15"/>
        <v>0</v>
      </c>
      <c r="J75" s="268">
        <f t="shared" si="16"/>
        <v>0</v>
      </c>
    </row>
    <row r="76" ht="12.75" spans="1:10">
      <c r="A76" s="284">
        <v>10</v>
      </c>
      <c r="B76" s="289" t="s">
        <v>228</v>
      </c>
      <c r="C76" s="303"/>
      <c r="D76" s="81">
        <v>9</v>
      </c>
      <c r="E76" s="81">
        <v>120</v>
      </c>
      <c r="F76" s="266">
        <v>0</v>
      </c>
      <c r="G76" s="268">
        <f t="shared" si="13"/>
        <v>0</v>
      </c>
      <c r="H76" s="268">
        <f t="shared" si="14"/>
        <v>0</v>
      </c>
      <c r="I76" s="268">
        <f t="shared" si="15"/>
        <v>0</v>
      </c>
      <c r="J76" s="268">
        <f t="shared" si="16"/>
        <v>0</v>
      </c>
    </row>
    <row r="77" ht="12.75" spans="1:10">
      <c r="A77" s="284">
        <v>11</v>
      </c>
      <c r="B77" s="289" t="s">
        <v>229</v>
      </c>
      <c r="C77" s="303"/>
      <c r="D77" s="81">
        <v>9</v>
      </c>
      <c r="E77" s="81">
        <v>60</v>
      </c>
      <c r="F77" s="266">
        <v>0</v>
      </c>
      <c r="G77" s="268">
        <f t="shared" si="13"/>
        <v>0</v>
      </c>
      <c r="H77" s="268">
        <f t="shared" si="14"/>
        <v>0</v>
      </c>
      <c r="I77" s="268">
        <f t="shared" si="15"/>
        <v>0</v>
      </c>
      <c r="J77" s="268">
        <f t="shared" si="16"/>
        <v>0</v>
      </c>
    </row>
    <row r="78" ht="12.75" spans="1:10">
      <c r="A78" s="284">
        <v>12</v>
      </c>
      <c r="B78" s="289" t="s">
        <v>230</v>
      </c>
      <c r="C78" s="303"/>
      <c r="D78" s="81">
        <v>9</v>
      </c>
      <c r="E78" s="81">
        <v>60</v>
      </c>
      <c r="F78" s="266">
        <v>0</v>
      </c>
      <c r="G78" s="268">
        <f t="shared" si="13"/>
        <v>0</v>
      </c>
      <c r="H78" s="268">
        <f t="shared" si="14"/>
        <v>0</v>
      </c>
      <c r="I78" s="268">
        <f t="shared" si="15"/>
        <v>0</v>
      </c>
      <c r="J78" s="268">
        <f t="shared" si="16"/>
        <v>0</v>
      </c>
    </row>
    <row r="79" ht="12.75" spans="1:10">
      <c r="A79" s="284">
        <v>13</v>
      </c>
      <c r="B79" s="289" t="s">
        <v>231</v>
      </c>
      <c r="C79" s="303"/>
      <c r="D79" s="81">
        <v>9</v>
      </c>
      <c r="E79" s="81">
        <v>60</v>
      </c>
      <c r="F79" s="266">
        <v>0</v>
      </c>
      <c r="G79" s="268">
        <f t="shared" si="13"/>
        <v>0</v>
      </c>
      <c r="H79" s="268">
        <f t="shared" si="14"/>
        <v>0</v>
      </c>
      <c r="I79" s="268">
        <f t="shared" si="15"/>
        <v>0</v>
      </c>
      <c r="J79" s="268">
        <f t="shared" si="16"/>
        <v>0</v>
      </c>
    </row>
    <row r="80" ht="12.75" spans="1:10">
      <c r="A80" s="305" t="s">
        <v>186</v>
      </c>
      <c r="B80" s="306"/>
      <c r="C80" s="307"/>
      <c r="D80" s="306">
        <f t="shared" ref="D80:K80" si="17">SUM(D68:D79)</f>
        <v>190</v>
      </c>
      <c r="E80" s="306" t="s">
        <v>47</v>
      </c>
      <c r="F80" s="308">
        <f t="shared" si="17"/>
        <v>0</v>
      </c>
      <c r="G80" s="308">
        <f t="shared" si="17"/>
        <v>0</v>
      </c>
      <c r="H80" s="308">
        <f t="shared" si="17"/>
        <v>0</v>
      </c>
      <c r="I80" s="308">
        <f t="shared" si="17"/>
        <v>0</v>
      </c>
      <c r="J80" s="308">
        <f t="shared" si="17"/>
        <v>0</v>
      </c>
    </row>
    <row r="83" spans="1:11">
      <c r="A83" s="312" t="s">
        <v>232</v>
      </c>
      <c r="B83" s="313" t="s">
        <v>233</v>
      </c>
      <c r="C83" s="314"/>
      <c r="D83" s="314"/>
      <c r="E83" s="314"/>
      <c r="F83" s="314"/>
      <c r="G83" s="315"/>
      <c r="H83" s="316">
        <f>T35</f>
        <v>0</v>
      </c>
      <c r="I83" s="328"/>
      <c r="K83" s="329"/>
    </row>
    <row r="84" spans="1:11">
      <c r="A84" s="312" t="s">
        <v>234</v>
      </c>
      <c r="B84" s="317" t="s">
        <v>235</v>
      </c>
      <c r="C84" s="318"/>
      <c r="D84" s="317"/>
      <c r="E84" s="317"/>
      <c r="F84" s="317"/>
      <c r="G84" s="317"/>
      <c r="H84" s="319">
        <f>G63</f>
        <v>0</v>
      </c>
      <c r="I84" s="330"/>
      <c r="K84" s="331"/>
    </row>
    <row r="85" spans="1:11">
      <c r="A85" s="320" t="s">
        <v>236</v>
      </c>
      <c r="B85" s="317" t="s">
        <v>237</v>
      </c>
      <c r="C85" s="321"/>
      <c r="D85" s="322"/>
      <c r="E85" s="322"/>
      <c r="F85" s="322"/>
      <c r="G85" s="322"/>
      <c r="H85" s="319">
        <f>J80</f>
        <v>0</v>
      </c>
      <c r="I85" s="330"/>
      <c r="K85" s="329"/>
    </row>
    <row r="86" spans="1:9">
      <c r="A86" s="320" t="s">
        <v>238</v>
      </c>
      <c r="B86" s="317" t="s">
        <v>239</v>
      </c>
      <c r="C86" s="321"/>
      <c r="D86" s="322"/>
      <c r="E86" s="322"/>
      <c r="F86" s="322"/>
      <c r="G86" s="322"/>
      <c r="H86" s="323">
        <v>24</v>
      </c>
      <c r="I86" s="332"/>
    </row>
    <row r="87" ht="12.75" spans="1:9">
      <c r="A87" s="324" t="s">
        <v>240</v>
      </c>
      <c r="B87" s="325"/>
      <c r="C87" s="326"/>
      <c r="D87" s="325"/>
      <c r="E87" s="325"/>
      <c r="F87" s="325"/>
      <c r="G87" s="325"/>
      <c r="H87" s="316">
        <f>H83+H84+H85</f>
        <v>0</v>
      </c>
      <c r="I87" s="328"/>
    </row>
    <row r="88" ht="12.75" spans="1:9">
      <c r="A88" s="324" t="s">
        <v>241</v>
      </c>
      <c r="B88" s="325"/>
      <c r="C88" s="326"/>
      <c r="D88" s="325"/>
      <c r="E88" s="325"/>
      <c r="F88" s="325"/>
      <c r="G88" s="325"/>
      <c r="H88" s="316">
        <f>H87*12</f>
        <v>0</v>
      </c>
      <c r="I88" s="328"/>
    </row>
    <row r="89" ht="12.75" spans="1:9">
      <c r="A89" s="324" t="s">
        <v>242</v>
      </c>
      <c r="B89" s="325"/>
      <c r="C89" s="326"/>
      <c r="D89" s="325"/>
      <c r="E89" s="325"/>
      <c r="F89" s="325"/>
      <c r="G89" s="325"/>
      <c r="H89" s="316">
        <f>H87/H86</f>
        <v>0</v>
      </c>
      <c r="I89" s="328"/>
    </row>
  </sheetData>
  <mergeCells count="20">
    <mergeCell ref="A2:T2"/>
    <mergeCell ref="A35:S35"/>
    <mergeCell ref="A38:G38"/>
    <mergeCell ref="A63:B63"/>
    <mergeCell ref="A66:J66"/>
    <mergeCell ref="A80:B80"/>
    <mergeCell ref="B83:G83"/>
    <mergeCell ref="H83:I83"/>
    <mergeCell ref="B84:G84"/>
    <mergeCell ref="H84:I84"/>
    <mergeCell ref="B85:G85"/>
    <mergeCell ref="H85:I85"/>
    <mergeCell ref="B86:G86"/>
    <mergeCell ref="H86:I86"/>
    <mergeCell ref="A87:G87"/>
    <mergeCell ref="H87:I87"/>
    <mergeCell ref="A88:G88"/>
    <mergeCell ref="H88:I88"/>
    <mergeCell ref="A89:G89"/>
    <mergeCell ref="H89:I89"/>
  </mergeCells>
  <pageMargins left="0.235416666666667" right="0.196527777777778" top="0.36875" bottom="0.279166666666667" header="0.313888888888889" footer="0.238888888888889"/>
  <pageSetup paperSize="9" scale="56" fitToHeight="0" orientation="landscape"/>
  <headerFooter/>
  <rowBreaks count="1" manualBreakCount="1">
    <brk id="3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599993896298105"/>
  </sheetPr>
  <dimension ref="A1:G13"/>
  <sheetViews>
    <sheetView workbookViewId="0">
      <selection activeCell="D6" sqref="D6:D10"/>
    </sheetView>
  </sheetViews>
  <sheetFormatPr defaultColWidth="9" defaultRowHeight="12.75" outlineLevelCol="6"/>
  <cols>
    <col min="1" max="1" width="48.2857142857143" customWidth="1"/>
    <col min="2" max="2" width="6.85714285714286" customWidth="1"/>
    <col min="3" max="3" width="11.5714285714286" customWidth="1"/>
    <col min="4" max="4" width="10.4285714285714" customWidth="1"/>
    <col min="5" max="5" width="10.8571428571429" customWidth="1"/>
    <col min="6" max="6" width="12.1428571428571" customWidth="1"/>
  </cols>
  <sheetData>
    <row r="1" ht="33" customHeight="1" spans="1:6">
      <c r="A1" s="260" t="s">
        <v>243</v>
      </c>
      <c r="B1" s="260"/>
      <c r="C1" s="260"/>
      <c r="D1" s="260"/>
      <c r="E1" s="260"/>
      <c r="F1" s="260"/>
    </row>
    <row r="2" spans="1:6">
      <c r="A2" s="261"/>
      <c r="B2" s="261"/>
      <c r="C2" s="261"/>
      <c r="D2" s="261"/>
      <c r="E2" s="261"/>
      <c r="F2" s="261"/>
    </row>
    <row r="3" spans="1:6">
      <c r="A3" s="262" t="s">
        <v>244</v>
      </c>
      <c r="B3" s="263"/>
      <c r="C3" s="263"/>
      <c r="D3" s="263"/>
      <c r="E3" s="263"/>
      <c r="F3" s="263"/>
    </row>
    <row r="4" spans="1:6">
      <c r="A4" s="261"/>
      <c r="B4" s="261"/>
      <c r="C4" s="261"/>
      <c r="D4" s="261"/>
      <c r="E4" s="261"/>
      <c r="F4" s="261"/>
    </row>
    <row r="5" ht="51" spans="1:6">
      <c r="A5" s="264" t="s">
        <v>245</v>
      </c>
      <c r="B5" s="264" t="s">
        <v>246</v>
      </c>
      <c r="C5" s="264" t="s">
        <v>247</v>
      </c>
      <c r="D5" s="264" t="s">
        <v>248</v>
      </c>
      <c r="E5" s="264" t="s">
        <v>249</v>
      </c>
      <c r="F5" s="264" t="s">
        <v>250</v>
      </c>
    </row>
    <row r="6" spans="1:6">
      <c r="A6" s="265" t="s">
        <v>251</v>
      </c>
      <c r="B6" s="265" t="s">
        <v>252</v>
      </c>
      <c r="C6" s="265">
        <v>4</v>
      </c>
      <c r="D6" s="266">
        <v>0</v>
      </c>
      <c r="E6" s="267">
        <f t="shared" ref="E6:E10" si="0">(C6*D6)/12</f>
        <v>0</v>
      </c>
      <c r="F6" s="267">
        <f t="shared" ref="F6:F10" si="1">(C6*D6)</f>
        <v>0</v>
      </c>
    </row>
    <row r="7" ht="25.5" spans="1:6">
      <c r="A7" s="81" t="s">
        <v>253</v>
      </c>
      <c r="B7" s="81" t="s">
        <v>252</v>
      </c>
      <c r="C7" s="81">
        <v>4</v>
      </c>
      <c r="D7" s="266">
        <v>0</v>
      </c>
      <c r="E7" s="268">
        <f t="shared" si="0"/>
        <v>0</v>
      </c>
      <c r="F7" s="268">
        <f t="shared" si="1"/>
        <v>0</v>
      </c>
    </row>
    <row r="8" ht="25.5" spans="1:7">
      <c r="A8" s="265" t="s">
        <v>254</v>
      </c>
      <c r="B8" s="81" t="s">
        <v>252</v>
      </c>
      <c r="C8" s="81">
        <v>1</v>
      </c>
      <c r="D8" s="266">
        <v>0</v>
      </c>
      <c r="E8" s="268">
        <f t="shared" si="0"/>
        <v>0</v>
      </c>
      <c r="F8" s="268">
        <f t="shared" si="1"/>
        <v>0</v>
      </c>
      <c r="G8" s="269"/>
    </row>
    <row r="9" ht="25.5" spans="1:6">
      <c r="A9" s="265" t="s">
        <v>255</v>
      </c>
      <c r="B9" s="81" t="s">
        <v>163</v>
      </c>
      <c r="C9" s="81">
        <v>4</v>
      </c>
      <c r="D9" s="266">
        <v>0</v>
      </c>
      <c r="E9" s="268">
        <f t="shared" si="0"/>
        <v>0</v>
      </c>
      <c r="F9" s="268">
        <f t="shared" si="1"/>
        <v>0</v>
      </c>
    </row>
    <row r="10" spans="1:6">
      <c r="A10" s="270" t="s">
        <v>256</v>
      </c>
      <c r="B10" s="265" t="s">
        <v>163</v>
      </c>
      <c r="C10" s="265">
        <v>2</v>
      </c>
      <c r="D10" s="266">
        <v>0</v>
      </c>
      <c r="E10" s="267">
        <f t="shared" si="0"/>
        <v>0</v>
      </c>
      <c r="F10" s="267">
        <f t="shared" si="1"/>
        <v>0</v>
      </c>
    </row>
    <row r="11" spans="1:6">
      <c r="A11" s="265" t="s">
        <v>257</v>
      </c>
      <c r="B11" s="265"/>
      <c r="C11" s="265"/>
      <c r="D11" s="265"/>
      <c r="E11" s="271">
        <f>SUM(E6:E10)</f>
        <v>0</v>
      </c>
      <c r="F11" s="271">
        <f>SUM(F6:F10)</f>
        <v>0</v>
      </c>
    </row>
    <row r="12" spans="1:6">
      <c r="A12" s="272" t="s">
        <v>258</v>
      </c>
      <c r="B12" s="273"/>
      <c r="C12" s="273"/>
      <c r="D12" s="273"/>
      <c r="E12" s="274"/>
      <c r="F12" s="275">
        <f>F11/12</f>
        <v>0</v>
      </c>
    </row>
    <row r="13" spans="1:6">
      <c r="A13" s="261"/>
      <c r="B13" s="261"/>
      <c r="C13" s="261"/>
      <c r="D13" s="261"/>
      <c r="E13" s="261"/>
      <c r="F13" s="261"/>
    </row>
  </sheetData>
  <mergeCells count="4">
    <mergeCell ref="A1:F1"/>
    <mergeCell ref="A3:F3"/>
    <mergeCell ref="A11:D11"/>
    <mergeCell ref="A12:E12"/>
  </mergeCells>
  <pageMargins left="0.511805555555556" right="0.318055555555556" top="0.786805555555556" bottom="0.786805555555556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6"/>
  </sheetPr>
  <dimension ref="B1:L48"/>
  <sheetViews>
    <sheetView workbookViewId="0">
      <selection activeCell="K27" sqref="K27"/>
    </sheetView>
  </sheetViews>
  <sheetFormatPr defaultColWidth="9" defaultRowHeight="12.75"/>
  <cols>
    <col min="1" max="1" width="2.57142857142857" customWidth="1"/>
    <col min="2" max="2" width="2.85714285714286" customWidth="1"/>
    <col min="3" max="3" width="25.7142857142857" customWidth="1"/>
    <col min="4" max="4" width="17.4285714285714" customWidth="1"/>
    <col min="5" max="5" width="15.7142857142857" customWidth="1"/>
    <col min="6" max="6" width="16" customWidth="1"/>
    <col min="7" max="7" width="15.2857142857143" customWidth="1"/>
    <col min="8" max="8" width="14.1428571428571" customWidth="1"/>
    <col min="9" max="9" width="12.2857142857143" customWidth="1"/>
    <col min="10" max="11" width="11.4285714285714" customWidth="1"/>
    <col min="12" max="12" width="17.8571428571429" customWidth="1"/>
  </cols>
  <sheetData>
    <row r="1" ht="13.5"/>
    <row r="2" spans="3:12">
      <c r="C2" s="46" t="s">
        <v>259</v>
      </c>
      <c r="D2" s="47"/>
      <c r="E2" s="47"/>
      <c r="F2" s="48"/>
      <c r="I2" s="104"/>
      <c r="J2" s="104"/>
      <c r="K2" s="104"/>
      <c r="L2" s="104"/>
    </row>
    <row r="3" spans="3:12">
      <c r="C3" s="49" t="s">
        <v>260</v>
      </c>
      <c r="D3" s="50" t="s">
        <v>261</v>
      </c>
      <c r="E3" s="50" t="s">
        <v>262</v>
      </c>
      <c r="F3" s="51" t="s">
        <v>263</v>
      </c>
      <c r="I3" s="105"/>
      <c r="J3" s="106"/>
      <c r="K3" s="106"/>
      <c r="L3" s="106"/>
    </row>
    <row r="4" ht="26.25" spans="3:12">
      <c r="C4" s="52"/>
      <c r="D4" s="53" t="s">
        <v>264</v>
      </c>
      <c r="E4" s="54" t="s">
        <v>265</v>
      </c>
      <c r="F4" s="55" t="s">
        <v>266</v>
      </c>
      <c r="I4" s="105"/>
      <c r="J4" s="107"/>
      <c r="K4" s="108"/>
      <c r="L4" s="107"/>
    </row>
    <row r="5" spans="3:12">
      <c r="C5" s="56" t="s">
        <v>267</v>
      </c>
      <c r="D5" s="57" t="s">
        <v>268</v>
      </c>
      <c r="E5" s="58">
        <f>'PREÇO POR EMPREGADO'!I110</f>
        <v>0</v>
      </c>
      <c r="F5" s="59">
        <f>ROUND((1/D6*E5),2)</f>
        <v>0</v>
      </c>
      <c r="I5" s="109"/>
      <c r="J5" s="110"/>
      <c r="K5" s="111"/>
      <c r="L5" s="112"/>
    </row>
    <row r="6" spans="3:12">
      <c r="C6" s="60"/>
      <c r="D6" s="61">
        <v>1200</v>
      </c>
      <c r="E6" s="62"/>
      <c r="F6" s="63"/>
      <c r="I6" s="109"/>
      <c r="J6" s="113"/>
      <c r="K6" s="111"/>
      <c r="L6" s="112"/>
    </row>
    <row r="7" ht="15" spans="3:12">
      <c r="C7" s="65" t="s">
        <v>269</v>
      </c>
      <c r="D7" s="66"/>
      <c r="E7" s="66"/>
      <c r="F7" s="67">
        <f>SUM(F5:F6)</f>
        <v>0</v>
      </c>
      <c r="I7" s="69"/>
      <c r="J7" s="69"/>
      <c r="K7" s="69"/>
      <c r="L7" s="70"/>
    </row>
    <row r="8" ht="13.5" spans="3:12">
      <c r="C8" s="69"/>
      <c r="D8" s="69"/>
      <c r="E8" s="69"/>
      <c r="F8" s="70"/>
      <c r="G8" s="71"/>
      <c r="I8" s="69"/>
      <c r="J8" s="69"/>
      <c r="K8" s="69"/>
      <c r="L8" s="70"/>
    </row>
    <row r="9" spans="3:12">
      <c r="C9" s="46" t="s">
        <v>270</v>
      </c>
      <c r="D9" s="47"/>
      <c r="E9" s="47"/>
      <c r="F9" s="48"/>
      <c r="G9" s="71"/>
      <c r="I9" s="69"/>
      <c r="J9" s="1"/>
      <c r="K9" s="1"/>
      <c r="L9" s="114"/>
    </row>
    <row r="10" spans="3:12">
      <c r="C10" s="49" t="s">
        <v>260</v>
      </c>
      <c r="D10" s="50" t="s">
        <v>261</v>
      </c>
      <c r="E10" s="50" t="s">
        <v>262</v>
      </c>
      <c r="F10" s="51" t="s">
        <v>263</v>
      </c>
      <c r="G10" s="71"/>
      <c r="I10" s="69"/>
      <c r="J10" s="1"/>
      <c r="K10" s="1"/>
      <c r="L10" s="114"/>
    </row>
    <row r="11" ht="26.25" spans="3:12">
      <c r="C11" s="52"/>
      <c r="D11" s="53" t="s">
        <v>264</v>
      </c>
      <c r="E11" s="54" t="s">
        <v>265</v>
      </c>
      <c r="F11" s="55" t="s">
        <v>266</v>
      </c>
      <c r="G11" s="71"/>
      <c r="I11" s="69"/>
      <c r="J11" s="1"/>
      <c r="K11" s="1"/>
      <c r="L11" s="114"/>
    </row>
    <row r="12" spans="3:12">
      <c r="C12" s="56" t="s">
        <v>267</v>
      </c>
      <c r="D12" s="57" t="s">
        <v>268</v>
      </c>
      <c r="E12" s="58">
        <f>E5</f>
        <v>0</v>
      </c>
      <c r="F12" s="59">
        <f>ROUND((1/D13*E12),2)</f>
        <v>0</v>
      </c>
      <c r="G12" s="71"/>
      <c r="I12" s="69"/>
      <c r="J12" s="1"/>
      <c r="K12" s="1"/>
      <c r="L12" s="114"/>
    </row>
    <row r="13" spans="3:12">
      <c r="C13" s="60"/>
      <c r="D13" s="61">
        <v>2700</v>
      </c>
      <c r="E13" s="62"/>
      <c r="F13" s="63"/>
      <c r="G13" s="71"/>
      <c r="I13" s="69"/>
      <c r="J13" s="1"/>
      <c r="K13" s="1"/>
      <c r="L13" s="114"/>
    </row>
    <row r="14" ht="15" spans="3:12">
      <c r="C14" s="75" t="s">
        <v>269</v>
      </c>
      <c r="D14" s="76"/>
      <c r="E14" s="77"/>
      <c r="F14" s="67">
        <f>SUM(F12:F13)</f>
        <v>0</v>
      </c>
      <c r="G14" s="71"/>
      <c r="I14" s="69"/>
      <c r="J14" s="1"/>
      <c r="K14" s="1"/>
      <c r="L14" s="114"/>
    </row>
    <row r="15" ht="13.5" spans="3:12">
      <c r="C15" s="69"/>
      <c r="D15" s="69"/>
      <c r="E15" s="78"/>
      <c r="F15" s="79"/>
      <c r="G15" s="71"/>
      <c r="I15" s="69"/>
      <c r="J15" s="1"/>
      <c r="K15" s="1"/>
      <c r="L15" s="114"/>
    </row>
    <row r="16" spans="3:9">
      <c r="C16" s="46" t="s">
        <v>271</v>
      </c>
      <c r="D16" s="47"/>
      <c r="E16" s="47"/>
      <c r="F16" s="47"/>
      <c r="G16" s="47"/>
      <c r="H16" s="47"/>
      <c r="I16" s="48"/>
    </row>
    <row r="17" customHeight="1" spans="3:9">
      <c r="C17" s="49" t="s">
        <v>260</v>
      </c>
      <c r="D17" s="50" t="s">
        <v>261</v>
      </c>
      <c r="E17" s="50" t="s">
        <v>262</v>
      </c>
      <c r="F17" s="50" t="s">
        <v>272</v>
      </c>
      <c r="G17" s="80" t="s">
        <v>273</v>
      </c>
      <c r="H17" s="50" t="s">
        <v>274</v>
      </c>
      <c r="I17" s="51" t="s">
        <v>275</v>
      </c>
    </row>
    <row r="18" ht="38.25" spans="3:9">
      <c r="C18" s="52"/>
      <c r="D18" s="53" t="s">
        <v>264</v>
      </c>
      <c r="E18" s="81" t="s">
        <v>276</v>
      </c>
      <c r="F18" s="81" t="s">
        <v>277</v>
      </c>
      <c r="G18" s="80" t="s">
        <v>278</v>
      </c>
      <c r="H18" s="81" t="s">
        <v>279</v>
      </c>
      <c r="I18" s="55" t="s">
        <v>266</v>
      </c>
    </row>
    <row r="19" spans="3:9">
      <c r="C19" s="56" t="s">
        <v>267</v>
      </c>
      <c r="D19" s="57" t="s">
        <v>268</v>
      </c>
      <c r="E19" s="82">
        <v>16</v>
      </c>
      <c r="F19" s="83">
        <f>1/220</f>
        <v>0.00454545454545455</v>
      </c>
      <c r="G19" s="84">
        <f>(1/D20)*E19*F19</f>
        <v>0.000191387559808613</v>
      </c>
      <c r="H19" s="85">
        <f>'PREÇO POR EMPREGADO'!I110</f>
        <v>0</v>
      </c>
      <c r="I19" s="115">
        <f>H19*G19</f>
        <v>0</v>
      </c>
    </row>
    <row r="20" spans="3:9">
      <c r="C20" s="60"/>
      <c r="D20" s="61">
        <v>380</v>
      </c>
      <c r="E20" s="87"/>
      <c r="F20" s="88"/>
      <c r="G20" s="89"/>
      <c r="H20" s="90"/>
      <c r="I20" s="116"/>
    </row>
    <row r="21" ht="15" spans="3:9">
      <c r="C21" s="65" t="s">
        <v>269</v>
      </c>
      <c r="D21" s="66"/>
      <c r="E21" s="66"/>
      <c r="F21" s="66"/>
      <c r="G21" s="66"/>
      <c r="H21" s="66"/>
      <c r="I21" s="117">
        <f>SUM(I19)</f>
        <v>0</v>
      </c>
    </row>
    <row r="22" ht="13.5" spans="3:9">
      <c r="C22" s="92"/>
      <c r="D22" s="92"/>
      <c r="E22" s="92"/>
      <c r="F22" s="92"/>
      <c r="G22" s="92"/>
      <c r="H22" s="92"/>
      <c r="I22" s="118"/>
    </row>
    <row r="23" spans="3:9">
      <c r="C23" s="46" t="s">
        <v>280</v>
      </c>
      <c r="D23" s="47"/>
      <c r="E23" s="47"/>
      <c r="F23" s="47"/>
      <c r="G23" s="47"/>
      <c r="H23" s="47"/>
      <c r="I23" s="48"/>
    </row>
    <row r="24" spans="3:9">
      <c r="C24" s="49" t="s">
        <v>260</v>
      </c>
      <c r="D24" s="50" t="s">
        <v>261</v>
      </c>
      <c r="E24" s="50" t="s">
        <v>262</v>
      </c>
      <c r="F24" s="50" t="s">
        <v>272</v>
      </c>
      <c r="G24" s="80" t="s">
        <v>273</v>
      </c>
      <c r="H24" s="50" t="s">
        <v>274</v>
      </c>
      <c r="I24" s="51" t="s">
        <v>275</v>
      </c>
    </row>
    <row r="25" ht="51" spans="3:9">
      <c r="C25" s="52"/>
      <c r="D25" s="53" t="s">
        <v>264</v>
      </c>
      <c r="E25" s="81" t="s">
        <v>276</v>
      </c>
      <c r="F25" s="81" t="s">
        <v>281</v>
      </c>
      <c r="G25" s="80" t="s">
        <v>278</v>
      </c>
      <c r="H25" s="81" t="s">
        <v>279</v>
      </c>
      <c r="I25" s="55" t="s">
        <v>266</v>
      </c>
    </row>
    <row r="26" spans="3:9">
      <c r="C26" s="56" t="s">
        <v>267</v>
      </c>
      <c r="D26" s="57" t="s">
        <v>268</v>
      </c>
      <c r="E26" s="82">
        <v>8</v>
      </c>
      <c r="F26" s="83">
        <f>1/1320</f>
        <v>0.000757575757575758</v>
      </c>
      <c r="G26" s="84">
        <f>(1/D27)*E26*F26</f>
        <v>3.78787878787879e-5</v>
      </c>
      <c r="H26" s="85">
        <f>H19</f>
        <v>0</v>
      </c>
      <c r="I26" s="115">
        <f>H26*G26</f>
        <v>0</v>
      </c>
    </row>
    <row r="27" spans="3:11">
      <c r="C27" s="60"/>
      <c r="D27" s="61">
        <v>160</v>
      </c>
      <c r="E27" s="87"/>
      <c r="F27" s="88"/>
      <c r="G27" s="89"/>
      <c r="H27" s="90"/>
      <c r="I27" s="116"/>
      <c r="K27" t="s">
        <v>282</v>
      </c>
    </row>
    <row r="28" ht="13.5" spans="3:9">
      <c r="C28" s="65" t="s">
        <v>283</v>
      </c>
      <c r="D28" s="66"/>
      <c r="E28" s="66"/>
      <c r="F28" s="66"/>
      <c r="G28" s="66"/>
      <c r="H28" s="66"/>
      <c r="I28" s="117">
        <f>SUM(I26)</f>
        <v>0</v>
      </c>
    </row>
    <row r="31" spans="12:12">
      <c r="L31" s="259"/>
    </row>
    <row r="32" spans="12:12">
      <c r="L32" s="259"/>
    </row>
    <row r="33" spans="12:12">
      <c r="L33" s="259"/>
    </row>
    <row r="34" spans="12:12">
      <c r="L34" s="259"/>
    </row>
    <row r="37" spans="2:8">
      <c r="B37" s="226"/>
      <c r="C37" s="226"/>
      <c r="D37" s="226"/>
      <c r="E37" s="226"/>
      <c r="F37" s="226"/>
      <c r="G37" s="226"/>
      <c r="H37" s="226"/>
    </row>
    <row r="38" spans="2:8">
      <c r="B38" s="255"/>
      <c r="C38" s="255"/>
      <c r="D38" s="256"/>
      <c r="E38" s="256"/>
      <c r="F38" s="256"/>
      <c r="G38" s="256"/>
      <c r="H38" s="256"/>
    </row>
    <row r="39" spans="2:8">
      <c r="B39" s="257"/>
      <c r="C39" s="226"/>
      <c r="D39" s="226"/>
      <c r="E39" s="226"/>
      <c r="F39" s="226"/>
      <c r="G39" s="226"/>
      <c r="H39" s="258"/>
    </row>
    <row r="40" spans="2:8">
      <c r="B40" s="257"/>
      <c r="C40" s="226"/>
      <c r="D40" s="226"/>
      <c r="E40" s="226"/>
      <c r="F40" s="226"/>
      <c r="G40" s="226"/>
      <c r="H40" s="258"/>
    </row>
    <row r="41" spans="2:8">
      <c r="B41" s="257"/>
      <c r="C41" s="226"/>
      <c r="D41" s="226"/>
      <c r="E41" s="226"/>
      <c r="F41" s="226"/>
      <c r="G41" s="226"/>
      <c r="H41" s="258"/>
    </row>
    <row r="42" spans="2:8">
      <c r="B42" s="104"/>
      <c r="C42" s="104"/>
      <c r="D42" s="104"/>
      <c r="E42" s="104"/>
      <c r="F42" s="104"/>
      <c r="G42" s="104"/>
      <c r="H42" s="258"/>
    </row>
    <row r="43" spans="2:8">
      <c r="B43" s="226"/>
      <c r="C43" s="226"/>
      <c r="D43" s="226"/>
      <c r="E43" s="226"/>
      <c r="F43" s="226"/>
      <c r="G43" s="226"/>
      <c r="H43" s="226"/>
    </row>
    <row r="44" spans="2:8">
      <c r="B44" s="104"/>
      <c r="C44" s="104"/>
      <c r="D44" s="104"/>
      <c r="E44" s="104"/>
      <c r="F44" s="104"/>
      <c r="G44" s="104"/>
      <c r="H44" s="104"/>
    </row>
    <row r="45" spans="2:8">
      <c r="B45" s="104"/>
      <c r="C45" s="104"/>
      <c r="D45" s="104"/>
      <c r="E45" s="104"/>
      <c r="F45" s="104"/>
      <c r="G45" s="104"/>
      <c r="H45" s="104"/>
    </row>
    <row r="46" spans="2:8">
      <c r="B46" s="226"/>
      <c r="C46" s="257"/>
      <c r="D46" s="257"/>
      <c r="E46" s="257"/>
      <c r="F46" s="257"/>
      <c r="G46" s="257"/>
      <c r="H46" s="226"/>
    </row>
    <row r="47" spans="2:8">
      <c r="B47" s="226"/>
      <c r="C47" s="257"/>
      <c r="D47" s="257"/>
      <c r="E47" s="257"/>
      <c r="F47" s="257"/>
      <c r="G47" s="257"/>
      <c r="H47" s="226"/>
    </row>
    <row r="48" spans="2:8">
      <c r="B48" s="226"/>
      <c r="C48" s="257"/>
      <c r="D48" s="257"/>
      <c r="E48" s="257"/>
      <c r="F48" s="257"/>
      <c r="G48" s="257"/>
      <c r="H48" s="258"/>
    </row>
  </sheetData>
  <mergeCells count="37">
    <mergeCell ref="C2:F2"/>
    <mergeCell ref="I2:L2"/>
    <mergeCell ref="C7:E7"/>
    <mergeCell ref="I7:K7"/>
    <mergeCell ref="C9:F9"/>
    <mergeCell ref="C14:E14"/>
    <mergeCell ref="C16:I16"/>
    <mergeCell ref="C21:H21"/>
    <mergeCell ref="C23:I23"/>
    <mergeCell ref="C28:H28"/>
    <mergeCell ref="B38:C38"/>
    <mergeCell ref="B42:G42"/>
    <mergeCell ref="B44:H44"/>
    <mergeCell ref="B45:G45"/>
    <mergeCell ref="C46:G46"/>
    <mergeCell ref="C47:G47"/>
    <mergeCell ref="C48:G48"/>
    <mergeCell ref="C3:C4"/>
    <mergeCell ref="C5:C6"/>
    <mergeCell ref="C10:C11"/>
    <mergeCell ref="C12:C13"/>
    <mergeCell ref="C17:C18"/>
    <mergeCell ref="C19:C20"/>
    <mergeCell ref="C24:C25"/>
    <mergeCell ref="C26:C27"/>
    <mergeCell ref="E5:E6"/>
    <mergeCell ref="E12:E13"/>
    <mergeCell ref="F5:F6"/>
    <mergeCell ref="F12:F13"/>
    <mergeCell ref="H19:H20"/>
    <mergeCell ref="H26:H27"/>
    <mergeCell ref="I3:I4"/>
    <mergeCell ref="I5:I6"/>
    <mergeCell ref="I19:I20"/>
    <mergeCell ref="I26:I27"/>
    <mergeCell ref="K5:K6"/>
    <mergeCell ref="L5:L6"/>
  </mergeCells>
  <pageMargins left="0.511805555555556" right="0.511805555555556" top="0.511805555555556" bottom="0.432638888888889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4"/>
  </sheetPr>
  <dimension ref="B1:AA50"/>
  <sheetViews>
    <sheetView topLeftCell="A9" workbookViewId="0">
      <selection activeCell="E53" sqref="E53"/>
    </sheetView>
  </sheetViews>
  <sheetFormatPr defaultColWidth="9.14285714285714" defaultRowHeight="12.75"/>
  <cols>
    <col min="2" max="2" width="53.5714285714286" customWidth="1"/>
    <col min="3" max="3" width="17" customWidth="1"/>
    <col min="4" max="4" width="15.2857142857143" customWidth="1"/>
    <col min="5" max="5" width="16.1428571428571" customWidth="1"/>
    <col min="6" max="6" width="48.5714285714286" customWidth="1"/>
    <col min="7" max="7" width="12.8571428571429"/>
    <col min="24" max="24" width="53.5714285714286" customWidth="1"/>
    <col min="25" max="25" width="11.2857142857143"/>
    <col min="26" max="26" width="11.7142857142857"/>
    <col min="27" max="27" width="12.8571428571429"/>
  </cols>
  <sheetData>
    <row r="1" ht="13.5" spans="24:27">
      <c r="X1" s="71"/>
      <c r="Y1" s="71"/>
      <c r="Z1" s="71"/>
      <c r="AA1" s="71"/>
    </row>
    <row r="2" ht="25.5" spans="2:27">
      <c r="B2" s="202" t="s">
        <v>284</v>
      </c>
      <c r="C2" s="203" t="s">
        <v>285</v>
      </c>
      <c r="D2" s="204" t="s">
        <v>286</v>
      </c>
      <c r="F2" s="202" t="s">
        <v>287</v>
      </c>
      <c r="G2" s="203" t="s">
        <v>288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41" t="s">
        <v>126</v>
      </c>
      <c r="X2" s="46" t="s">
        <v>289</v>
      </c>
      <c r="Y2" s="47" t="s">
        <v>14</v>
      </c>
      <c r="Z2" s="47" t="s">
        <v>16</v>
      </c>
      <c r="AA2" s="48" t="s">
        <v>290</v>
      </c>
    </row>
    <row r="3" spans="2:27">
      <c r="B3" s="205" t="s">
        <v>291</v>
      </c>
      <c r="C3" s="206" t="s">
        <v>292</v>
      </c>
      <c r="D3" s="207"/>
      <c r="F3" s="208"/>
      <c r="G3" s="209">
        <v>1</v>
      </c>
      <c r="H3" s="209">
        <v>2</v>
      </c>
      <c r="I3" s="209">
        <v>3</v>
      </c>
      <c r="J3" s="209">
        <v>4</v>
      </c>
      <c r="K3" s="209">
        <v>5</v>
      </c>
      <c r="L3" s="209">
        <v>6</v>
      </c>
      <c r="M3" s="209">
        <v>7</v>
      </c>
      <c r="N3" s="209">
        <v>8</v>
      </c>
      <c r="O3" s="209">
        <v>9</v>
      </c>
      <c r="P3" s="209">
        <v>10</v>
      </c>
      <c r="Q3" s="209">
        <v>11</v>
      </c>
      <c r="R3" s="209">
        <v>12</v>
      </c>
      <c r="S3" s="209">
        <v>13</v>
      </c>
      <c r="T3" s="209">
        <v>14</v>
      </c>
      <c r="U3" s="242"/>
      <c r="X3" s="210" t="s">
        <v>293</v>
      </c>
      <c r="Y3" s="247" t="s">
        <v>294</v>
      </c>
      <c r="Z3" s="235">
        <f>'PREÇO POR EMPREGADO'!I110</f>
        <v>0</v>
      </c>
      <c r="AA3" s="236">
        <f>(1/1200)*Z3</f>
        <v>0</v>
      </c>
    </row>
    <row r="4" spans="2:27">
      <c r="B4" s="210" t="s">
        <v>293</v>
      </c>
      <c r="C4" s="211" t="s">
        <v>292</v>
      </c>
      <c r="D4" s="212">
        <f t="shared" ref="D4:D8" si="0">U5</f>
        <v>132.17</v>
      </c>
      <c r="F4" s="213" t="s">
        <v>259</v>
      </c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43"/>
      <c r="X4" s="215" t="s">
        <v>295</v>
      </c>
      <c r="Y4" s="247" t="s">
        <v>294</v>
      </c>
      <c r="Z4" s="235">
        <f>'PREÇO POR EMPREGADO'!I110</f>
        <v>0</v>
      </c>
      <c r="AA4" s="236">
        <f>(1/1200)*Z4</f>
        <v>0</v>
      </c>
    </row>
    <row r="5" spans="2:27">
      <c r="B5" s="215" t="s">
        <v>295</v>
      </c>
      <c r="C5" s="211" t="s">
        <v>292</v>
      </c>
      <c r="D5" s="212">
        <f t="shared" si="0"/>
        <v>2040.97</v>
      </c>
      <c r="F5" s="210" t="s">
        <v>293</v>
      </c>
      <c r="G5" s="216">
        <v>132.17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244">
        <f t="shared" ref="U5:U9" si="1">SUM(G5:T5)</f>
        <v>132.17</v>
      </c>
      <c r="X5" s="215" t="s">
        <v>296</v>
      </c>
      <c r="Y5" s="248" t="s">
        <v>297</v>
      </c>
      <c r="Z5" s="235">
        <f>'PREÇO POR EMPREGADO'!I110</f>
        <v>0</v>
      </c>
      <c r="AA5" s="236">
        <f>(1/2500)*Z5</f>
        <v>0</v>
      </c>
    </row>
    <row r="6" spans="2:27">
      <c r="B6" s="215" t="s">
        <v>296</v>
      </c>
      <c r="C6" s="211" t="s">
        <v>292</v>
      </c>
      <c r="D6" s="212">
        <f t="shared" si="0"/>
        <v>224.58</v>
      </c>
      <c r="F6" s="215" t="s">
        <v>295</v>
      </c>
      <c r="G6" s="216">
        <v>771.82</v>
      </c>
      <c r="H6" s="30">
        <v>536.68</v>
      </c>
      <c r="I6" s="30">
        <v>80.48</v>
      </c>
      <c r="J6" s="30">
        <v>114.36</v>
      </c>
      <c r="K6" s="30">
        <v>93.77</v>
      </c>
      <c r="L6" s="30">
        <v>29.36</v>
      </c>
      <c r="M6" s="30">
        <v>22.87</v>
      </c>
      <c r="N6" s="30">
        <v>80.33</v>
      </c>
      <c r="O6" s="30">
        <v>90.01</v>
      </c>
      <c r="P6" s="30">
        <v>21.68</v>
      </c>
      <c r="Q6" s="30">
        <v>59</v>
      </c>
      <c r="R6" s="30">
        <v>74.51</v>
      </c>
      <c r="S6" s="30">
        <v>36.31</v>
      </c>
      <c r="T6" s="30">
        <v>29.79</v>
      </c>
      <c r="U6" s="244">
        <f t="shared" si="1"/>
        <v>2040.97</v>
      </c>
      <c r="X6" s="215" t="s">
        <v>298</v>
      </c>
      <c r="Y6" s="247" t="s">
        <v>299</v>
      </c>
      <c r="Z6" s="235">
        <f>'PREÇO POR EMPREGADO'!I110</f>
        <v>0</v>
      </c>
      <c r="AA6" s="236">
        <f>(1/1500)*Z6</f>
        <v>0</v>
      </c>
    </row>
    <row r="7" spans="2:27">
      <c r="B7" s="215" t="s">
        <v>298</v>
      </c>
      <c r="C7" s="211" t="s">
        <v>292</v>
      </c>
      <c r="D7" s="212">
        <f t="shared" si="0"/>
        <v>907.97</v>
      </c>
      <c r="F7" s="215" t="s">
        <v>296</v>
      </c>
      <c r="G7" s="216">
        <v>49.47</v>
      </c>
      <c r="H7" s="30">
        <v>113.49</v>
      </c>
      <c r="I7" s="30">
        <v>0</v>
      </c>
      <c r="J7" s="30">
        <v>0</v>
      </c>
      <c r="K7" s="30">
        <v>15.62</v>
      </c>
      <c r="L7" s="30">
        <v>0</v>
      </c>
      <c r="M7" s="30">
        <v>0</v>
      </c>
      <c r="N7" s="30">
        <v>0</v>
      </c>
      <c r="O7" s="30">
        <v>13.8</v>
      </c>
      <c r="P7" s="30">
        <v>0</v>
      </c>
      <c r="Q7" s="30">
        <v>15.62</v>
      </c>
      <c r="R7" s="30">
        <v>11.98</v>
      </c>
      <c r="S7" s="30">
        <v>4.6</v>
      </c>
      <c r="T7" s="30">
        <v>0</v>
      </c>
      <c r="U7" s="244">
        <f t="shared" si="1"/>
        <v>224.58</v>
      </c>
      <c r="X7" s="215" t="s">
        <v>300</v>
      </c>
      <c r="Y7" s="247" t="s">
        <v>301</v>
      </c>
      <c r="Z7" s="235">
        <f>'PREÇO POR EMPREGADO'!I110</f>
        <v>0</v>
      </c>
      <c r="AA7" s="236">
        <f>(1/300)*Z7</f>
        <v>0</v>
      </c>
    </row>
    <row r="8" spans="2:27">
      <c r="B8" s="215" t="s">
        <v>300</v>
      </c>
      <c r="C8" s="211" t="s">
        <v>292</v>
      </c>
      <c r="D8" s="212">
        <f t="shared" si="0"/>
        <v>395.61</v>
      </c>
      <c r="F8" s="215" t="s">
        <v>298</v>
      </c>
      <c r="G8" s="216">
        <v>389.63</v>
      </c>
      <c r="H8" s="30">
        <v>118.99</v>
      </c>
      <c r="I8" s="30">
        <v>38.41</v>
      </c>
      <c r="J8" s="30">
        <v>0</v>
      </c>
      <c r="K8" s="30">
        <v>55.19</v>
      </c>
      <c r="L8" s="30">
        <v>0</v>
      </c>
      <c r="M8" s="30">
        <v>35.67</v>
      </c>
      <c r="N8" s="30">
        <v>72.65</v>
      </c>
      <c r="O8" s="30">
        <v>59.11</v>
      </c>
      <c r="P8" s="30">
        <v>0</v>
      </c>
      <c r="Q8" s="30">
        <v>59.8</v>
      </c>
      <c r="R8" s="30">
        <v>0</v>
      </c>
      <c r="S8" s="30">
        <v>35</v>
      </c>
      <c r="T8" s="30">
        <v>43.52</v>
      </c>
      <c r="U8" s="244">
        <f t="shared" si="1"/>
        <v>907.97</v>
      </c>
      <c r="X8" s="245"/>
      <c r="Y8" s="249"/>
      <c r="Z8" s="249"/>
      <c r="AA8" s="250"/>
    </row>
    <row r="9" spans="2:27">
      <c r="B9" s="217" t="s">
        <v>302</v>
      </c>
      <c r="C9" s="21"/>
      <c r="D9" s="218">
        <f>SUM(D4:D8)</f>
        <v>3701.3</v>
      </c>
      <c r="F9" s="215" t="s">
        <v>300</v>
      </c>
      <c r="G9" s="216">
        <v>101.91</v>
      </c>
      <c r="H9" s="30">
        <v>64.75</v>
      </c>
      <c r="I9" s="30">
        <v>6.67</v>
      </c>
      <c r="J9" s="30">
        <v>2</v>
      </c>
      <c r="K9" s="30">
        <v>36.39</v>
      </c>
      <c r="L9" s="30">
        <v>2.4</v>
      </c>
      <c r="M9" s="30">
        <v>43.66</v>
      </c>
      <c r="N9" s="30">
        <v>35.53</v>
      </c>
      <c r="O9" s="30">
        <v>33.16</v>
      </c>
      <c r="P9" s="30">
        <v>2.04</v>
      </c>
      <c r="Q9" s="30">
        <v>35.63</v>
      </c>
      <c r="R9" s="30">
        <v>4</v>
      </c>
      <c r="S9" s="30">
        <v>22.61</v>
      </c>
      <c r="T9" s="30">
        <v>4.86</v>
      </c>
      <c r="U9" s="244">
        <f t="shared" si="1"/>
        <v>395.61</v>
      </c>
      <c r="X9" s="215" t="s">
        <v>303</v>
      </c>
      <c r="Y9" s="248" t="s">
        <v>304</v>
      </c>
      <c r="Z9" s="235">
        <f>'PREÇO POR EMPREGADO'!I110</f>
        <v>0</v>
      </c>
      <c r="AA9" s="236">
        <f>(1/2700)*Z9</f>
        <v>0</v>
      </c>
    </row>
    <row r="10" spans="2:27">
      <c r="B10" s="205" t="s">
        <v>305</v>
      </c>
      <c r="C10" s="206" t="s">
        <v>292</v>
      </c>
      <c r="D10" s="219"/>
      <c r="F10" s="213" t="s">
        <v>270</v>
      </c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43"/>
      <c r="X10" s="215" t="s">
        <v>295</v>
      </c>
      <c r="Y10" s="247" t="s">
        <v>294</v>
      </c>
      <c r="Z10" s="235">
        <f>'PREÇO POR EMPREGADO'!I110</f>
        <v>0</v>
      </c>
      <c r="AA10" s="236">
        <f>(1/1200)*Z10</f>
        <v>0</v>
      </c>
    </row>
    <row r="11" spans="2:27">
      <c r="B11" s="215" t="s">
        <v>303</v>
      </c>
      <c r="C11" s="211" t="s">
        <v>292</v>
      </c>
      <c r="D11" s="212">
        <f t="shared" ref="D11:D14" si="2">U11</f>
        <v>1245.38</v>
      </c>
      <c r="F11" s="215" t="s">
        <v>303</v>
      </c>
      <c r="G11" s="216">
        <v>400.73</v>
      </c>
      <c r="H11" s="30">
        <v>200.74</v>
      </c>
      <c r="I11" s="30">
        <v>0</v>
      </c>
      <c r="J11" s="30">
        <v>0</v>
      </c>
      <c r="K11" s="30">
        <v>93.77</v>
      </c>
      <c r="L11" s="30">
        <v>0</v>
      </c>
      <c r="M11" s="30">
        <v>5.64</v>
      </c>
      <c r="N11" s="30">
        <v>149.76</v>
      </c>
      <c r="O11" s="30">
        <v>54.9</v>
      </c>
      <c r="P11" s="30">
        <v>0</v>
      </c>
      <c r="Q11" s="30">
        <v>48.84</v>
      </c>
      <c r="R11" s="30">
        <v>15</v>
      </c>
      <c r="S11" s="30">
        <v>0</v>
      </c>
      <c r="T11" s="30">
        <v>276</v>
      </c>
      <c r="U11" s="244">
        <f t="shared" ref="U11:U20" si="3">SUM(G11:T11)</f>
        <v>1245.38</v>
      </c>
      <c r="X11" s="215" t="s">
        <v>306</v>
      </c>
      <c r="Y11" s="251" t="s">
        <v>307</v>
      </c>
      <c r="Z11" s="235">
        <f>'PREÇO POR EMPREGADO'!I110</f>
        <v>0</v>
      </c>
      <c r="AA11" s="236">
        <f>(1/9000)*Z11</f>
        <v>0</v>
      </c>
    </row>
    <row r="12" spans="2:27">
      <c r="B12" s="215" t="s">
        <v>295</v>
      </c>
      <c r="C12" s="211" t="s">
        <v>292</v>
      </c>
      <c r="D12" s="212">
        <f t="shared" si="2"/>
        <v>404.21</v>
      </c>
      <c r="F12" s="215" t="s">
        <v>295</v>
      </c>
      <c r="G12" s="216">
        <v>0</v>
      </c>
      <c r="H12" s="30">
        <v>215.54</v>
      </c>
      <c r="I12" s="30">
        <v>0</v>
      </c>
      <c r="J12" s="30">
        <v>0</v>
      </c>
      <c r="K12" s="30">
        <v>12.55</v>
      </c>
      <c r="L12" s="30">
        <v>0</v>
      </c>
      <c r="M12" s="30">
        <v>32</v>
      </c>
      <c r="N12" s="30">
        <v>20.75</v>
      </c>
      <c r="O12" s="30">
        <v>4</v>
      </c>
      <c r="P12" s="30">
        <v>0</v>
      </c>
      <c r="Q12" s="30">
        <v>13.6</v>
      </c>
      <c r="R12" s="30">
        <v>0</v>
      </c>
      <c r="S12" s="30">
        <v>30.7</v>
      </c>
      <c r="T12" s="30">
        <v>75.07</v>
      </c>
      <c r="U12" s="244">
        <f t="shared" si="3"/>
        <v>404.21</v>
      </c>
      <c r="X12" s="215" t="s">
        <v>308</v>
      </c>
      <c r="Y12" s="248" t="s">
        <v>304</v>
      </c>
      <c r="Z12" s="235">
        <f>'PREÇO POR EMPREGADO'!I110</f>
        <v>0</v>
      </c>
      <c r="AA12" s="236">
        <f>(1/2700)*Z12</f>
        <v>0</v>
      </c>
    </row>
    <row r="13" spans="2:27">
      <c r="B13" s="215" t="s">
        <v>306</v>
      </c>
      <c r="C13" s="211" t="s">
        <v>292</v>
      </c>
      <c r="D13" s="212">
        <f t="shared" si="2"/>
        <v>1714.97</v>
      </c>
      <c r="F13" s="215" t="s">
        <v>306</v>
      </c>
      <c r="G13" s="216">
        <v>521.98</v>
      </c>
      <c r="H13" s="30">
        <v>0</v>
      </c>
      <c r="I13" s="30">
        <v>0</v>
      </c>
      <c r="J13" s="30">
        <v>0</v>
      </c>
      <c r="K13" s="30">
        <v>433.57</v>
      </c>
      <c r="L13" s="30">
        <v>0</v>
      </c>
      <c r="M13" s="30">
        <v>0</v>
      </c>
      <c r="N13" s="30">
        <v>0</v>
      </c>
      <c r="O13" s="30">
        <v>174.26</v>
      </c>
      <c r="P13" s="30">
        <v>0</v>
      </c>
      <c r="Q13" s="30">
        <v>585.16</v>
      </c>
      <c r="R13" s="30">
        <v>0</v>
      </c>
      <c r="S13" s="30">
        <v>0</v>
      </c>
      <c r="T13" s="30">
        <v>0</v>
      </c>
      <c r="U13" s="244">
        <f t="shared" si="3"/>
        <v>1714.97</v>
      </c>
      <c r="X13" s="245"/>
      <c r="Y13" s="249"/>
      <c r="Z13" s="249"/>
      <c r="AA13" s="250"/>
    </row>
    <row r="14" spans="2:27">
      <c r="B14" s="215" t="s">
        <v>308</v>
      </c>
      <c r="C14" s="211" t="s">
        <v>292</v>
      </c>
      <c r="D14" s="212">
        <f t="shared" si="2"/>
        <v>2104.04</v>
      </c>
      <c r="F14" s="215" t="s">
        <v>308</v>
      </c>
      <c r="G14" s="216">
        <v>0</v>
      </c>
      <c r="H14" s="30">
        <v>21.24</v>
      </c>
      <c r="I14" s="30">
        <v>0</v>
      </c>
      <c r="J14" s="30">
        <v>0</v>
      </c>
      <c r="K14" s="30">
        <v>30</v>
      </c>
      <c r="L14" s="30">
        <v>0</v>
      </c>
      <c r="M14" s="30">
        <v>179.27</v>
      </c>
      <c r="N14" s="30">
        <v>868.78</v>
      </c>
      <c r="O14" s="30">
        <v>68.37</v>
      </c>
      <c r="P14" s="30">
        <v>0</v>
      </c>
      <c r="Q14" s="30">
        <v>40</v>
      </c>
      <c r="R14" s="30">
        <v>0</v>
      </c>
      <c r="S14" s="30">
        <v>442.38</v>
      </c>
      <c r="T14" s="30">
        <v>454</v>
      </c>
      <c r="U14" s="244">
        <f t="shared" si="3"/>
        <v>2104.04</v>
      </c>
      <c r="X14" s="215" t="s">
        <v>309</v>
      </c>
      <c r="Y14" s="247" t="s">
        <v>310</v>
      </c>
      <c r="Z14" s="235">
        <f>'PREÇO POR EMPREGADO'!I110</f>
        <v>0</v>
      </c>
      <c r="AA14" s="236">
        <f>(1/160)*Z14</f>
        <v>0</v>
      </c>
    </row>
    <row r="15" spans="2:27">
      <c r="B15" s="217" t="s">
        <v>302</v>
      </c>
      <c r="C15" s="21"/>
      <c r="D15" s="218">
        <f>SUM(D11:D14)</f>
        <v>5468.6</v>
      </c>
      <c r="F15" s="213" t="s">
        <v>271</v>
      </c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43"/>
      <c r="X15" s="215" t="s">
        <v>311</v>
      </c>
      <c r="Y15" s="247" t="s">
        <v>312</v>
      </c>
      <c r="Z15" s="235">
        <f>'PREÇO POR EMPREGADO'!I110</f>
        <v>0</v>
      </c>
      <c r="AA15" s="236">
        <f>(1/380)*Z15</f>
        <v>0</v>
      </c>
    </row>
    <row r="16" spans="2:27">
      <c r="B16" s="205" t="s">
        <v>313</v>
      </c>
      <c r="C16" s="206" t="s">
        <v>292</v>
      </c>
      <c r="D16" s="219"/>
      <c r="F16" s="215" t="s">
        <v>309</v>
      </c>
      <c r="G16" s="216">
        <v>288.03</v>
      </c>
      <c r="H16" s="30">
        <v>38.75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244">
        <f t="shared" si="3"/>
        <v>326.78</v>
      </c>
      <c r="X16" s="215" t="s">
        <v>314</v>
      </c>
      <c r="Y16" s="247" t="s">
        <v>312</v>
      </c>
      <c r="Z16" s="235">
        <f>'PREÇO POR EMPREGADO'!I110</f>
        <v>0</v>
      </c>
      <c r="AA16" s="236">
        <f>(1/380)*Z16</f>
        <v>0</v>
      </c>
    </row>
    <row r="17" spans="2:27">
      <c r="B17" s="215" t="s">
        <v>309</v>
      </c>
      <c r="C17" s="211" t="s">
        <v>292</v>
      </c>
      <c r="D17" s="212">
        <f t="shared" ref="D17:D19" si="4">U16</f>
        <v>326.78</v>
      </c>
      <c r="F17" s="215" t="s">
        <v>311</v>
      </c>
      <c r="G17" s="216">
        <v>109.15</v>
      </c>
      <c r="H17" s="30">
        <v>101.91</v>
      </c>
      <c r="I17" s="30">
        <v>24.03</v>
      </c>
      <c r="J17" s="30">
        <v>24.06</v>
      </c>
      <c r="K17" s="30">
        <v>27.73</v>
      </c>
      <c r="L17" s="30">
        <v>6</v>
      </c>
      <c r="M17" s="30">
        <v>10.02</v>
      </c>
      <c r="N17" s="30">
        <v>15</v>
      </c>
      <c r="O17" s="30">
        <v>36.39</v>
      </c>
      <c r="P17" s="30">
        <v>2.84</v>
      </c>
      <c r="Q17" s="30">
        <v>42.02</v>
      </c>
      <c r="R17" s="30">
        <v>7.96</v>
      </c>
      <c r="S17" s="30">
        <v>13.94</v>
      </c>
      <c r="T17" s="30">
        <v>10.78</v>
      </c>
      <c r="U17" s="244">
        <f t="shared" si="3"/>
        <v>431.83</v>
      </c>
      <c r="X17" s="245"/>
      <c r="Y17" s="249"/>
      <c r="Z17" s="249"/>
      <c r="AA17" s="250"/>
    </row>
    <row r="18" ht="13.5" spans="2:27">
      <c r="B18" s="220" t="s">
        <v>311</v>
      </c>
      <c r="C18" s="211" t="s">
        <v>292</v>
      </c>
      <c r="D18" s="212">
        <f t="shared" si="4"/>
        <v>431.83</v>
      </c>
      <c r="F18" s="215" t="s">
        <v>314</v>
      </c>
      <c r="G18" s="216">
        <v>684.88</v>
      </c>
      <c r="H18" s="30">
        <v>213.57</v>
      </c>
      <c r="I18" s="30">
        <v>47.4</v>
      </c>
      <c r="J18" s="30">
        <v>27.46</v>
      </c>
      <c r="K18" s="30">
        <v>92.35</v>
      </c>
      <c r="L18" s="30">
        <v>19.61</v>
      </c>
      <c r="M18" s="30">
        <v>40.98</v>
      </c>
      <c r="N18" s="30">
        <v>51.42</v>
      </c>
      <c r="O18" s="30">
        <v>103.53</v>
      </c>
      <c r="P18" s="30">
        <v>12.08</v>
      </c>
      <c r="Q18" s="30">
        <v>85.88</v>
      </c>
      <c r="R18" s="30">
        <v>28.12</v>
      </c>
      <c r="S18" s="30">
        <v>40.95</v>
      </c>
      <c r="T18" s="30">
        <v>20.86</v>
      </c>
      <c r="U18" s="244">
        <f t="shared" si="3"/>
        <v>1469.09</v>
      </c>
      <c r="X18" s="223" t="s">
        <v>315</v>
      </c>
      <c r="Y18" s="252" t="s">
        <v>310</v>
      </c>
      <c r="Z18" s="253">
        <f>'PREÇO POR EMPREGADO'!I110</f>
        <v>0</v>
      </c>
      <c r="AA18" s="254">
        <f>(1/160)*Z18</f>
        <v>0</v>
      </c>
    </row>
    <row r="19" spans="2:21">
      <c r="B19" s="30" t="s">
        <v>314</v>
      </c>
      <c r="C19" s="211" t="s">
        <v>292</v>
      </c>
      <c r="D19" s="212">
        <f t="shared" si="4"/>
        <v>1469.09</v>
      </c>
      <c r="F19" s="213" t="s">
        <v>316</v>
      </c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43"/>
    </row>
    <row r="20" ht="13.5" spans="2:21">
      <c r="B20" s="221" t="s">
        <v>302</v>
      </c>
      <c r="C20" s="222"/>
      <c r="D20" s="218">
        <f>SUM(D17:D19)</f>
        <v>2227.7</v>
      </c>
      <c r="F20" s="223" t="s">
        <v>315</v>
      </c>
      <c r="G20" s="224">
        <v>433</v>
      </c>
      <c r="H20" s="225">
        <v>0</v>
      </c>
      <c r="I20" s="225">
        <v>0</v>
      </c>
      <c r="J20" s="225">
        <v>0</v>
      </c>
      <c r="K20" s="225">
        <v>0</v>
      </c>
      <c r="L20" s="225">
        <v>0</v>
      </c>
      <c r="M20" s="225">
        <v>0</v>
      </c>
      <c r="N20" s="225">
        <v>0</v>
      </c>
      <c r="O20" s="225">
        <v>0</v>
      </c>
      <c r="P20" s="225">
        <v>0</v>
      </c>
      <c r="Q20" s="225">
        <v>0</v>
      </c>
      <c r="R20" s="225">
        <v>0</v>
      </c>
      <c r="S20" s="225">
        <v>0</v>
      </c>
      <c r="T20" s="225">
        <v>0</v>
      </c>
      <c r="U20" s="246">
        <f t="shared" si="3"/>
        <v>433</v>
      </c>
    </row>
    <row r="21" spans="2:21">
      <c r="B21" s="205" t="s">
        <v>317</v>
      </c>
      <c r="C21" s="206" t="s">
        <v>292</v>
      </c>
      <c r="D21" s="219"/>
      <c r="G21" s="226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</row>
    <row r="22" spans="2:21">
      <c r="B22" s="215" t="s">
        <v>315</v>
      </c>
      <c r="C22" s="211" t="s">
        <v>292</v>
      </c>
      <c r="D22" s="212">
        <f>U20</f>
        <v>433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</row>
    <row r="23" ht="13.5" spans="2:21">
      <c r="B23" s="75" t="s">
        <v>302</v>
      </c>
      <c r="C23" s="77"/>
      <c r="D23" s="227">
        <f>SUM(D22:D22)</f>
        <v>433</v>
      </c>
      <c r="E23" s="226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</row>
    <row r="25" ht="13.5"/>
    <row r="26" spans="2:5">
      <c r="B26" s="228" t="s">
        <v>318</v>
      </c>
      <c r="C26" s="229"/>
      <c r="D26" s="229"/>
      <c r="E26" s="230"/>
    </row>
    <row r="27" spans="2:5">
      <c r="B27" s="231" t="s">
        <v>284</v>
      </c>
      <c r="C27" s="4" t="s">
        <v>319</v>
      </c>
      <c r="D27" s="232" t="s">
        <v>320</v>
      </c>
      <c r="E27" s="233" t="s">
        <v>321</v>
      </c>
    </row>
    <row r="28" spans="2:5">
      <c r="B28" s="205" t="s">
        <v>291</v>
      </c>
      <c r="C28" s="206" t="s">
        <v>322</v>
      </c>
      <c r="D28" s="206" t="s">
        <v>323</v>
      </c>
      <c r="E28" s="207" t="s">
        <v>114</v>
      </c>
    </row>
    <row r="29" spans="2:5">
      <c r="B29" s="210" t="s">
        <v>293</v>
      </c>
      <c r="C29" s="234">
        <f t="shared" ref="C29:C33" si="5">AA3</f>
        <v>0</v>
      </c>
      <c r="D29" s="235">
        <f t="shared" ref="D29:D33" si="6">D4</f>
        <v>132.17</v>
      </c>
      <c r="E29" s="236">
        <f t="shared" ref="E29:E33" si="7">C29*D29</f>
        <v>0</v>
      </c>
    </row>
    <row r="30" spans="2:5">
      <c r="B30" s="215" t="s">
        <v>295</v>
      </c>
      <c r="C30" s="234">
        <f t="shared" si="5"/>
        <v>0</v>
      </c>
      <c r="D30" s="235">
        <f t="shared" si="6"/>
        <v>2040.97</v>
      </c>
      <c r="E30" s="236">
        <f t="shared" si="7"/>
        <v>0</v>
      </c>
    </row>
    <row r="31" spans="2:5">
      <c r="B31" s="215" t="s">
        <v>296</v>
      </c>
      <c r="C31" s="234">
        <f t="shared" si="5"/>
        <v>0</v>
      </c>
      <c r="D31" s="235">
        <f t="shared" si="6"/>
        <v>224.58</v>
      </c>
      <c r="E31" s="236">
        <f t="shared" si="7"/>
        <v>0</v>
      </c>
    </row>
    <row r="32" spans="2:5">
      <c r="B32" s="215" t="s">
        <v>298</v>
      </c>
      <c r="C32" s="234">
        <f t="shared" si="5"/>
        <v>0</v>
      </c>
      <c r="D32" s="235">
        <f t="shared" si="6"/>
        <v>907.97</v>
      </c>
      <c r="E32" s="236">
        <f t="shared" si="7"/>
        <v>0</v>
      </c>
    </row>
    <row r="33" spans="2:5">
      <c r="B33" s="215" t="s">
        <v>300</v>
      </c>
      <c r="C33" s="234">
        <f t="shared" si="5"/>
        <v>0</v>
      </c>
      <c r="D33" s="235">
        <f t="shared" si="6"/>
        <v>395.61</v>
      </c>
      <c r="E33" s="236">
        <f t="shared" si="7"/>
        <v>0</v>
      </c>
    </row>
    <row r="34" spans="2:5">
      <c r="B34" s="237" t="s">
        <v>302</v>
      </c>
      <c r="C34" s="26"/>
      <c r="D34" s="103">
        <f>SUM(D29:D33)</f>
        <v>3701.3</v>
      </c>
      <c r="E34" s="218">
        <f>SUM(E29:E33)</f>
        <v>0</v>
      </c>
    </row>
    <row r="35" spans="2:5">
      <c r="B35" s="205" t="s">
        <v>305</v>
      </c>
      <c r="C35" s="206" t="s">
        <v>322</v>
      </c>
      <c r="D35" s="206" t="s">
        <v>323</v>
      </c>
      <c r="E35" s="207" t="s">
        <v>114</v>
      </c>
    </row>
    <row r="36" spans="2:5">
      <c r="B36" s="215" t="s">
        <v>303</v>
      </c>
      <c r="C36" s="234">
        <f t="shared" ref="C36:C39" si="8">AA9</f>
        <v>0</v>
      </c>
      <c r="D36" s="235">
        <f t="shared" ref="D36:D39" si="9">D11</f>
        <v>1245.38</v>
      </c>
      <c r="E36" s="236">
        <f t="shared" ref="E36:E39" si="10">C36*D36</f>
        <v>0</v>
      </c>
    </row>
    <row r="37" spans="2:5">
      <c r="B37" s="215" t="s">
        <v>295</v>
      </c>
      <c r="C37" s="234">
        <f t="shared" si="8"/>
        <v>0</v>
      </c>
      <c r="D37" s="235">
        <f t="shared" si="9"/>
        <v>404.21</v>
      </c>
      <c r="E37" s="236">
        <f t="shared" si="10"/>
        <v>0</v>
      </c>
    </row>
    <row r="38" spans="2:5">
      <c r="B38" s="215" t="s">
        <v>306</v>
      </c>
      <c r="C38" s="234">
        <f t="shared" si="8"/>
        <v>0</v>
      </c>
      <c r="D38" s="235">
        <f t="shared" si="9"/>
        <v>1714.97</v>
      </c>
      <c r="E38" s="236">
        <f t="shared" si="10"/>
        <v>0</v>
      </c>
    </row>
    <row r="39" spans="2:5">
      <c r="B39" s="215" t="s">
        <v>308</v>
      </c>
      <c r="C39" s="234">
        <f t="shared" si="8"/>
        <v>0</v>
      </c>
      <c r="D39" s="235">
        <f t="shared" si="9"/>
        <v>2104.04</v>
      </c>
      <c r="E39" s="236">
        <f t="shared" si="10"/>
        <v>0</v>
      </c>
    </row>
    <row r="40" spans="2:5">
      <c r="B40" s="237" t="s">
        <v>302</v>
      </c>
      <c r="C40" s="26"/>
      <c r="D40" s="103">
        <f>SUM(D36:D39)</f>
        <v>5468.6</v>
      </c>
      <c r="E40" s="218">
        <f>SUM(E36:E39)</f>
        <v>0</v>
      </c>
    </row>
    <row r="41" spans="2:5">
      <c r="B41" s="205" t="s">
        <v>313</v>
      </c>
      <c r="C41" s="206" t="s">
        <v>322</v>
      </c>
      <c r="D41" s="206" t="s">
        <v>323</v>
      </c>
      <c r="E41" s="207" t="s">
        <v>114</v>
      </c>
    </row>
    <row r="42" spans="2:5">
      <c r="B42" s="215" t="s">
        <v>309</v>
      </c>
      <c r="C42" s="234">
        <f t="shared" ref="C42:C44" si="11">AA14</f>
        <v>0</v>
      </c>
      <c r="D42" s="235">
        <f t="shared" ref="D42:D44" si="12">D17</f>
        <v>326.78</v>
      </c>
      <c r="E42" s="236">
        <f t="shared" ref="E42:E44" si="13">C42*D42</f>
        <v>0</v>
      </c>
    </row>
    <row r="43" spans="2:5">
      <c r="B43" s="215" t="s">
        <v>311</v>
      </c>
      <c r="C43" s="234">
        <f t="shared" si="11"/>
        <v>0</v>
      </c>
      <c r="D43" s="235">
        <f t="shared" si="12"/>
        <v>431.83</v>
      </c>
      <c r="E43" s="236">
        <f t="shared" si="13"/>
        <v>0</v>
      </c>
    </row>
    <row r="44" spans="2:5">
      <c r="B44" s="215" t="s">
        <v>314</v>
      </c>
      <c r="C44" s="234">
        <f t="shared" si="11"/>
        <v>0</v>
      </c>
      <c r="D44" s="235">
        <f t="shared" si="12"/>
        <v>1469.09</v>
      </c>
      <c r="E44" s="236">
        <f t="shared" si="13"/>
        <v>0</v>
      </c>
    </row>
    <row r="45" spans="2:5">
      <c r="B45" s="237" t="s">
        <v>302</v>
      </c>
      <c r="C45" s="26"/>
      <c r="D45" s="103">
        <f>SUM(D42:D44)</f>
        <v>2227.7</v>
      </c>
      <c r="E45" s="218">
        <f>SUM(E42:E44)</f>
        <v>0</v>
      </c>
    </row>
    <row r="46" spans="2:5">
      <c r="B46" s="205" t="s">
        <v>317</v>
      </c>
      <c r="C46" s="206" t="s">
        <v>322</v>
      </c>
      <c r="D46" s="206" t="s">
        <v>323</v>
      </c>
      <c r="E46" s="207" t="s">
        <v>114</v>
      </c>
    </row>
    <row r="47" spans="2:5">
      <c r="B47" s="215" t="s">
        <v>315</v>
      </c>
      <c r="C47" s="234">
        <f>AA18</f>
        <v>0</v>
      </c>
      <c r="D47" s="235">
        <f>D22</f>
        <v>433</v>
      </c>
      <c r="E47" s="236">
        <f>C47*D47</f>
        <v>0</v>
      </c>
    </row>
    <row r="48" spans="2:5">
      <c r="B48" s="237" t="s">
        <v>302</v>
      </c>
      <c r="C48" s="26"/>
      <c r="D48" s="26">
        <f>SUM(D47:D47)</f>
        <v>433</v>
      </c>
      <c r="E48" s="218">
        <f>E47</f>
        <v>0</v>
      </c>
    </row>
    <row r="49" spans="2:5">
      <c r="B49" s="237" t="s">
        <v>324</v>
      </c>
      <c r="C49" s="26"/>
      <c r="D49" s="26"/>
      <c r="E49" s="218">
        <f>E34+E40+E45+E48</f>
        <v>0</v>
      </c>
    </row>
    <row r="50" ht="13.5" spans="2:5">
      <c r="B50" s="238" t="s">
        <v>325</v>
      </c>
      <c r="C50" s="239"/>
      <c r="D50" s="239"/>
      <c r="E50" s="240">
        <f>E49*12</f>
        <v>0</v>
      </c>
    </row>
  </sheetData>
  <mergeCells count="21">
    <mergeCell ref="G2:T2"/>
    <mergeCell ref="F4:U4"/>
    <mergeCell ref="X8:AA8"/>
    <mergeCell ref="B9:C9"/>
    <mergeCell ref="F10:U10"/>
    <mergeCell ref="X13:AA13"/>
    <mergeCell ref="B15:C15"/>
    <mergeCell ref="F15:U15"/>
    <mergeCell ref="X17:AA17"/>
    <mergeCell ref="F19:U19"/>
    <mergeCell ref="B20:C20"/>
    <mergeCell ref="B23:C23"/>
    <mergeCell ref="B26:D26"/>
    <mergeCell ref="B34:C34"/>
    <mergeCell ref="B40:C40"/>
    <mergeCell ref="B45:C45"/>
    <mergeCell ref="B48:C48"/>
    <mergeCell ref="B49:D49"/>
    <mergeCell ref="B50:D50"/>
    <mergeCell ref="F2:F3"/>
    <mergeCell ref="U2:U3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T136"/>
  <sheetViews>
    <sheetView tabSelected="1" topLeftCell="A91" workbookViewId="0">
      <selection activeCell="I41" sqref="I41"/>
    </sheetView>
  </sheetViews>
  <sheetFormatPr defaultColWidth="9" defaultRowHeight="12.75"/>
  <cols>
    <col min="1" max="1" width="10" customWidth="1"/>
    <col min="5" max="5" width="10.8571428571429" customWidth="1"/>
    <col min="7" max="7" width="26.2857142857143" customWidth="1"/>
    <col min="8" max="8" width="13.7142857142857" customWidth="1"/>
    <col min="9" max="9" width="21.4285714285714" customWidth="1"/>
    <col min="10" max="10" width="13.1428571428571" customWidth="1"/>
    <col min="11" max="11" width="33.1428571428571" customWidth="1"/>
    <col min="12" max="12" width="15.8571428571429" customWidth="1"/>
    <col min="13" max="13" width="13" customWidth="1"/>
    <col min="14" max="14" width="12.8571428571429"/>
    <col min="16" max="16" width="13"/>
  </cols>
  <sheetData>
    <row r="1" customFormat="1" spans="1:20">
      <c r="A1" s="1" t="s">
        <v>0</v>
      </c>
      <c r="B1" s="1"/>
      <c r="C1" s="1"/>
      <c r="D1" s="1"/>
      <c r="E1" s="1"/>
      <c r="F1" s="1"/>
      <c r="G1" s="1"/>
      <c r="H1" s="1"/>
      <c r="I1" s="1"/>
      <c r="K1" s="46" t="s">
        <v>259</v>
      </c>
      <c r="L1" s="47"/>
      <c r="M1" s="47"/>
      <c r="N1" s="48"/>
      <c r="Q1" s="104"/>
      <c r="R1" s="104"/>
      <c r="S1" s="104"/>
      <c r="T1" s="104"/>
    </row>
    <row r="2" customFormat="1" spans="1:20">
      <c r="A2" s="2"/>
      <c r="B2" s="3"/>
      <c r="C2" s="3"/>
      <c r="D2" s="3"/>
      <c r="E2" s="3"/>
      <c r="F2" s="3"/>
      <c r="G2" s="3"/>
      <c r="H2" s="2"/>
      <c r="I2" s="2"/>
      <c r="K2" s="49" t="s">
        <v>260</v>
      </c>
      <c r="L2" s="50" t="s">
        <v>261</v>
      </c>
      <c r="M2" s="50" t="s">
        <v>262</v>
      </c>
      <c r="N2" s="51" t="s">
        <v>263</v>
      </c>
      <c r="Q2" s="105"/>
      <c r="R2" s="106"/>
      <c r="S2" s="106"/>
      <c r="T2" s="106"/>
    </row>
    <row r="3" customFormat="1" ht="26.25" spans="1:20">
      <c r="A3" s="4" t="s">
        <v>1</v>
      </c>
      <c r="B3" s="4"/>
      <c r="C3" s="4"/>
      <c r="D3" s="4"/>
      <c r="E3" s="4"/>
      <c r="F3" s="4"/>
      <c r="G3" s="4"/>
      <c r="H3" s="4"/>
      <c r="I3" s="4"/>
      <c r="K3" s="52"/>
      <c r="L3" s="53" t="s">
        <v>264</v>
      </c>
      <c r="M3" s="54" t="s">
        <v>265</v>
      </c>
      <c r="N3" s="55" t="s">
        <v>266</v>
      </c>
      <c r="Q3" s="105"/>
      <c r="R3" s="107"/>
      <c r="S3" s="108"/>
      <c r="T3" s="107"/>
    </row>
    <row r="4" customFormat="1" spans="1:20">
      <c r="A4" s="5">
        <v>1</v>
      </c>
      <c r="B4" s="6" t="s">
        <v>2</v>
      </c>
      <c r="C4" s="6"/>
      <c r="D4" s="6"/>
      <c r="E4" s="6"/>
      <c r="F4" s="6"/>
      <c r="G4" s="6"/>
      <c r="H4" s="6"/>
      <c r="I4" s="5" t="s">
        <v>3</v>
      </c>
      <c r="K4" s="56" t="s">
        <v>267</v>
      </c>
      <c r="L4" s="57" t="s">
        <v>268</v>
      </c>
      <c r="M4" s="58">
        <f>I110</f>
        <v>0</v>
      </c>
      <c r="N4" s="59">
        <v>3.02</v>
      </c>
      <c r="Q4" s="109"/>
      <c r="R4" s="110"/>
      <c r="S4" s="111"/>
      <c r="T4" s="112"/>
    </row>
    <row r="5" customFormat="1" spans="1:20">
      <c r="A5" s="5">
        <v>2</v>
      </c>
      <c r="B5" s="6" t="s">
        <v>4</v>
      </c>
      <c r="C5" s="6"/>
      <c r="D5" s="6"/>
      <c r="E5" s="6"/>
      <c r="F5" s="6"/>
      <c r="G5" s="6"/>
      <c r="H5" s="6"/>
      <c r="I5" s="5" t="s">
        <v>5</v>
      </c>
      <c r="K5" s="60"/>
      <c r="L5" s="61">
        <v>1200</v>
      </c>
      <c r="M5" s="62"/>
      <c r="N5" s="63"/>
      <c r="Q5" s="109"/>
      <c r="R5" s="113"/>
      <c r="S5" s="111"/>
      <c r="T5" s="112"/>
    </row>
    <row r="6" customFormat="1" ht="15" spans="1:20">
      <c r="A6" s="5">
        <v>3</v>
      </c>
      <c r="B6" s="6" t="s">
        <v>6</v>
      </c>
      <c r="C6" s="6"/>
      <c r="D6" s="6"/>
      <c r="E6" s="6"/>
      <c r="F6" s="6"/>
      <c r="G6" s="6"/>
      <c r="H6" s="6"/>
      <c r="I6" s="64">
        <v>0</v>
      </c>
      <c r="K6" s="65" t="s">
        <v>269</v>
      </c>
      <c r="L6" s="66"/>
      <c r="M6" s="66"/>
      <c r="N6" s="67">
        <f>SUM(N4:N5)</f>
        <v>3.02</v>
      </c>
      <c r="Q6" s="69"/>
      <c r="R6" s="69"/>
      <c r="S6" s="69"/>
      <c r="T6" s="70"/>
    </row>
    <row r="7" customFormat="1" ht="13.5" spans="1:20">
      <c r="A7" s="5">
        <v>4</v>
      </c>
      <c r="B7" s="6" t="s">
        <v>7</v>
      </c>
      <c r="C7" s="6"/>
      <c r="D7" s="6"/>
      <c r="E7" s="6"/>
      <c r="F7" s="6"/>
      <c r="G7" s="6"/>
      <c r="H7" s="6"/>
      <c r="I7" s="68" t="s">
        <v>8</v>
      </c>
      <c r="K7" s="69"/>
      <c r="L7" s="69"/>
      <c r="M7" s="69"/>
      <c r="N7" s="70"/>
      <c r="O7" s="71"/>
      <c r="Q7" s="69"/>
      <c r="R7" s="69"/>
      <c r="S7" s="69"/>
      <c r="T7" s="70"/>
    </row>
    <row r="8" customFormat="1" spans="1:20">
      <c r="A8" s="5">
        <v>5</v>
      </c>
      <c r="B8" s="6" t="s">
        <v>9</v>
      </c>
      <c r="C8" s="6"/>
      <c r="D8" s="6"/>
      <c r="E8" s="6"/>
      <c r="F8" s="6"/>
      <c r="G8" s="6"/>
      <c r="H8" s="6"/>
      <c r="I8" s="72">
        <v>43101</v>
      </c>
      <c r="K8" s="46" t="s">
        <v>270</v>
      </c>
      <c r="L8" s="47"/>
      <c r="M8" s="47"/>
      <c r="N8" s="48"/>
      <c r="O8" s="71"/>
      <c r="Q8" s="69"/>
      <c r="R8" s="1"/>
      <c r="S8" s="1"/>
      <c r="T8" s="114"/>
    </row>
    <row r="9" customFormat="1" spans="1:20">
      <c r="A9" s="7"/>
      <c r="B9" s="7"/>
      <c r="C9" s="7"/>
      <c r="D9" s="7"/>
      <c r="E9" s="7"/>
      <c r="F9" s="7"/>
      <c r="G9" s="7"/>
      <c r="H9" s="7"/>
      <c r="I9" s="7"/>
      <c r="K9" s="49" t="s">
        <v>260</v>
      </c>
      <c r="L9" s="50" t="s">
        <v>261</v>
      </c>
      <c r="M9" s="50" t="s">
        <v>262</v>
      </c>
      <c r="N9" s="51" t="s">
        <v>263</v>
      </c>
      <c r="O9" s="71"/>
      <c r="Q9" s="69"/>
      <c r="R9" s="1"/>
      <c r="S9" s="1"/>
      <c r="T9" s="114"/>
    </row>
    <row r="10" customFormat="1" ht="26.25" spans="1:20">
      <c r="A10" s="8" t="s">
        <v>10</v>
      </c>
      <c r="B10" s="8"/>
      <c r="C10" s="8"/>
      <c r="D10" s="8"/>
      <c r="E10" s="8"/>
      <c r="F10" s="8"/>
      <c r="G10" s="8"/>
      <c r="H10" s="8"/>
      <c r="I10" s="8"/>
      <c r="K10" s="52"/>
      <c r="L10" s="53" t="s">
        <v>264</v>
      </c>
      <c r="M10" s="54" t="s">
        <v>265</v>
      </c>
      <c r="N10" s="55" t="s">
        <v>266</v>
      </c>
      <c r="O10" s="71"/>
      <c r="Q10" s="69"/>
      <c r="R10" s="1"/>
      <c r="S10" s="1"/>
      <c r="T10" s="114"/>
    </row>
    <row r="11" customFormat="1" spans="1:20">
      <c r="A11" s="9">
        <v>1</v>
      </c>
      <c r="B11" s="9" t="s">
        <v>11</v>
      </c>
      <c r="C11" s="9"/>
      <c r="D11" s="9"/>
      <c r="E11" s="9"/>
      <c r="F11" s="9"/>
      <c r="G11" s="9"/>
      <c r="H11" s="9" t="s">
        <v>12</v>
      </c>
      <c r="I11" s="9" t="s">
        <v>13</v>
      </c>
      <c r="K11" s="56" t="s">
        <v>267</v>
      </c>
      <c r="L11" s="57" t="s">
        <v>268</v>
      </c>
      <c r="M11" s="58">
        <f>M4</f>
        <v>0</v>
      </c>
      <c r="N11" s="59">
        <f>ROUND((1/L12*M11),2)</f>
        <v>0</v>
      </c>
      <c r="O11" s="71"/>
      <c r="Q11" s="69"/>
      <c r="R11" s="1"/>
      <c r="S11" s="1"/>
      <c r="T11" s="114"/>
    </row>
    <row r="12" customFormat="1" spans="1:20">
      <c r="A12" s="9" t="s">
        <v>14</v>
      </c>
      <c r="B12" s="10" t="s">
        <v>15</v>
      </c>
      <c r="C12" s="6"/>
      <c r="D12" s="6"/>
      <c r="E12" s="6"/>
      <c r="F12" s="6"/>
      <c r="G12" s="6"/>
      <c r="H12" s="11">
        <v>1</v>
      </c>
      <c r="I12" s="73">
        <f>I6*H12</f>
        <v>0</v>
      </c>
      <c r="K12" s="60"/>
      <c r="L12" s="61">
        <v>2700</v>
      </c>
      <c r="M12" s="62"/>
      <c r="N12" s="63"/>
      <c r="O12" s="71"/>
      <c r="Q12" s="69"/>
      <c r="R12" s="1"/>
      <c r="S12" s="1"/>
      <c r="T12" s="114"/>
    </row>
    <row r="13" customFormat="1" ht="15" spans="1:20">
      <c r="A13" s="9" t="s">
        <v>16</v>
      </c>
      <c r="B13" s="10" t="s">
        <v>17</v>
      </c>
      <c r="C13" s="6"/>
      <c r="D13" s="6"/>
      <c r="E13" s="6"/>
      <c r="F13" s="6"/>
      <c r="G13" s="6"/>
      <c r="H13" s="12">
        <v>0</v>
      </c>
      <c r="I13" s="74">
        <v>0</v>
      </c>
      <c r="K13" s="75" t="s">
        <v>269</v>
      </c>
      <c r="L13" s="76"/>
      <c r="M13" s="77"/>
      <c r="N13" s="67">
        <f>SUM(N11:N12)</f>
        <v>0</v>
      </c>
      <c r="O13" s="71"/>
      <c r="Q13" s="69"/>
      <c r="R13" s="1"/>
      <c r="S13" s="1"/>
      <c r="T13" s="114"/>
    </row>
    <row r="14" customFormat="1" ht="13.5" spans="1:20">
      <c r="A14" s="9" t="s">
        <v>18</v>
      </c>
      <c r="B14" s="10" t="s">
        <v>19</v>
      </c>
      <c r="C14" s="6"/>
      <c r="D14" s="6"/>
      <c r="E14" s="6"/>
      <c r="F14" s="6"/>
      <c r="G14" s="6"/>
      <c r="H14" s="12">
        <v>0</v>
      </c>
      <c r="I14" s="74">
        <v>0</v>
      </c>
      <c r="K14" s="69"/>
      <c r="L14" s="69"/>
      <c r="M14" s="78"/>
      <c r="N14" s="79"/>
      <c r="O14" s="71"/>
      <c r="Q14" s="69"/>
      <c r="R14" s="1"/>
      <c r="S14" s="1"/>
      <c r="T14" s="114"/>
    </row>
    <row r="15" customFormat="1" spans="1:17">
      <c r="A15" s="9" t="s">
        <v>20</v>
      </c>
      <c r="B15" s="6" t="s">
        <v>21</v>
      </c>
      <c r="C15" s="6"/>
      <c r="D15" s="6"/>
      <c r="E15" s="6"/>
      <c r="F15" s="6"/>
      <c r="G15" s="6"/>
      <c r="H15" s="12">
        <v>0</v>
      </c>
      <c r="I15" s="74">
        <v>0</v>
      </c>
      <c r="K15" s="46" t="s">
        <v>271</v>
      </c>
      <c r="L15" s="47"/>
      <c r="M15" s="47"/>
      <c r="N15" s="47"/>
      <c r="O15" s="47"/>
      <c r="P15" s="47"/>
      <c r="Q15" s="48"/>
    </row>
    <row r="16" customFormat="1" ht="25.5" spans="1:17">
      <c r="A16" s="13" t="s">
        <v>22</v>
      </c>
      <c r="B16" s="6" t="s">
        <v>23</v>
      </c>
      <c r="C16" s="6"/>
      <c r="D16" s="6"/>
      <c r="E16" s="6"/>
      <c r="F16" s="6"/>
      <c r="G16" s="6"/>
      <c r="H16" s="14">
        <v>0</v>
      </c>
      <c r="I16" s="74">
        <v>0</v>
      </c>
      <c r="K16" s="49" t="s">
        <v>260</v>
      </c>
      <c r="L16" s="50" t="s">
        <v>261</v>
      </c>
      <c r="M16" s="50" t="s">
        <v>262</v>
      </c>
      <c r="N16" s="50" t="s">
        <v>272</v>
      </c>
      <c r="O16" s="80" t="s">
        <v>273</v>
      </c>
      <c r="P16" s="50" t="s">
        <v>274</v>
      </c>
      <c r="Q16" s="51" t="s">
        <v>275</v>
      </c>
    </row>
    <row r="17" customFormat="1" ht="39" spans="1:17">
      <c r="A17" s="9" t="s">
        <v>24</v>
      </c>
      <c r="B17" s="10" t="s">
        <v>25</v>
      </c>
      <c r="C17" s="6"/>
      <c r="D17" s="6"/>
      <c r="E17" s="6"/>
      <c r="F17" s="6"/>
      <c r="G17" s="6"/>
      <c r="H17" s="14">
        <v>0</v>
      </c>
      <c r="I17" s="74">
        <v>0</v>
      </c>
      <c r="K17" s="52"/>
      <c r="L17" s="53" t="s">
        <v>264</v>
      </c>
      <c r="M17" s="81" t="s">
        <v>276</v>
      </c>
      <c r="N17" s="81" t="s">
        <v>277</v>
      </c>
      <c r="O17" s="80" t="s">
        <v>278</v>
      </c>
      <c r="P17" s="81" t="s">
        <v>279</v>
      </c>
      <c r="Q17" s="55" t="s">
        <v>266</v>
      </c>
    </row>
    <row r="18" customFormat="1" spans="1:17">
      <c r="A18" s="13" t="s">
        <v>26</v>
      </c>
      <c r="B18" s="10" t="s">
        <v>27</v>
      </c>
      <c r="C18" s="6"/>
      <c r="D18" s="6"/>
      <c r="E18" s="6"/>
      <c r="F18" s="6"/>
      <c r="G18" s="6"/>
      <c r="H18" s="12">
        <v>0</v>
      </c>
      <c r="I18" s="74">
        <v>0</v>
      </c>
      <c r="K18" s="56" t="s">
        <v>267</v>
      </c>
      <c r="L18" s="57" t="s">
        <v>268</v>
      </c>
      <c r="M18" s="82">
        <v>16</v>
      </c>
      <c r="N18" s="83">
        <f>1/220</f>
        <v>0.00454545454545455</v>
      </c>
      <c r="O18" s="84">
        <f>(1/L19)*M18*N18</f>
        <v>0.000202020202020202</v>
      </c>
      <c r="P18" s="85">
        <f>M11</f>
        <v>0</v>
      </c>
      <c r="Q18" s="115">
        <f>P18*O18</f>
        <v>0</v>
      </c>
    </row>
    <row r="19" customFormat="1" spans="1:17">
      <c r="A19" s="9" t="s">
        <v>28</v>
      </c>
      <c r="B19" s="9"/>
      <c r="C19" s="9"/>
      <c r="D19" s="9"/>
      <c r="E19" s="9"/>
      <c r="F19" s="9"/>
      <c r="G19" s="9"/>
      <c r="H19" s="9"/>
      <c r="I19" s="86">
        <f>SUM(I12:I18)</f>
        <v>0</v>
      </c>
      <c r="K19" s="60"/>
      <c r="L19" s="61">
        <v>360</v>
      </c>
      <c r="M19" s="87"/>
      <c r="N19" s="88"/>
      <c r="O19" s="89"/>
      <c r="P19" s="90"/>
      <c r="Q19" s="116"/>
    </row>
    <row r="20" customFormat="1" ht="15" spans="1:17">
      <c r="A20" s="15"/>
      <c r="B20" s="15"/>
      <c r="C20" s="15"/>
      <c r="D20" s="15"/>
      <c r="E20" s="15"/>
      <c r="F20" s="15"/>
      <c r="G20" s="15"/>
      <c r="H20" s="15"/>
      <c r="I20" s="91"/>
      <c r="K20" s="65" t="s">
        <v>269</v>
      </c>
      <c r="L20" s="66"/>
      <c r="M20" s="66"/>
      <c r="N20" s="66"/>
      <c r="O20" s="66"/>
      <c r="P20" s="66"/>
      <c r="Q20" s="117">
        <f>SUM(Q18)</f>
        <v>0</v>
      </c>
    </row>
    <row r="21" customFormat="1" ht="13.5" spans="1:17">
      <c r="A21" s="8" t="s">
        <v>29</v>
      </c>
      <c r="B21" s="8"/>
      <c r="C21" s="8"/>
      <c r="D21" s="8"/>
      <c r="E21" s="8"/>
      <c r="F21" s="8"/>
      <c r="G21" s="8"/>
      <c r="H21" s="8"/>
      <c r="I21" s="8"/>
      <c r="J21" s="71"/>
      <c r="K21" s="92"/>
      <c r="L21" s="92"/>
      <c r="M21" s="92"/>
      <c r="N21" s="92"/>
      <c r="O21" s="92"/>
      <c r="P21" s="92"/>
      <c r="Q21" s="118"/>
    </row>
    <row r="22" customFormat="1" spans="1:17">
      <c r="A22" s="16" t="s">
        <v>30</v>
      </c>
      <c r="B22" s="16"/>
      <c r="C22" s="16"/>
      <c r="D22" s="16"/>
      <c r="E22" s="16"/>
      <c r="F22" s="16"/>
      <c r="G22" s="16"/>
      <c r="H22" s="16" t="s">
        <v>12</v>
      </c>
      <c r="I22" s="16" t="s">
        <v>13</v>
      </c>
      <c r="J22" s="71"/>
      <c r="K22" s="46" t="s">
        <v>280</v>
      </c>
      <c r="L22" s="47"/>
      <c r="M22" s="47"/>
      <c r="N22" s="47"/>
      <c r="O22" s="47"/>
      <c r="P22" s="47"/>
      <c r="Q22" s="48"/>
    </row>
    <row r="23" customFormat="1" ht="25.5" spans="1:17">
      <c r="A23" s="9" t="s">
        <v>14</v>
      </c>
      <c r="B23" s="10" t="s">
        <v>31</v>
      </c>
      <c r="C23" s="6"/>
      <c r="D23" s="6"/>
      <c r="E23" s="6"/>
      <c r="F23" s="6"/>
      <c r="G23" s="6"/>
      <c r="H23" s="17">
        <v>0.0833</v>
      </c>
      <c r="I23" s="93">
        <f>I19/12</f>
        <v>0</v>
      </c>
      <c r="J23" s="71"/>
      <c r="K23" s="49" t="s">
        <v>260</v>
      </c>
      <c r="L23" s="50" t="s">
        <v>261</v>
      </c>
      <c r="M23" s="50" t="s">
        <v>262</v>
      </c>
      <c r="N23" s="50" t="s">
        <v>272</v>
      </c>
      <c r="O23" s="80" t="s">
        <v>273</v>
      </c>
      <c r="P23" s="50" t="s">
        <v>274</v>
      </c>
      <c r="Q23" s="51" t="s">
        <v>275</v>
      </c>
    </row>
    <row r="24" customFormat="1" ht="63.75" spans="1:17">
      <c r="A24" s="9" t="s">
        <v>16</v>
      </c>
      <c r="B24" s="6" t="s">
        <v>32</v>
      </c>
      <c r="C24" s="6"/>
      <c r="D24" s="6"/>
      <c r="E24" s="6"/>
      <c r="F24" s="6"/>
      <c r="G24" s="6"/>
      <c r="H24" s="18">
        <v>0.111</v>
      </c>
      <c r="I24" s="93">
        <f>(I19/12)+(I19/3)/12</f>
        <v>0</v>
      </c>
      <c r="J24" s="71"/>
      <c r="K24" s="52"/>
      <c r="L24" s="53" t="s">
        <v>264</v>
      </c>
      <c r="M24" s="81" t="s">
        <v>276</v>
      </c>
      <c r="N24" s="81" t="s">
        <v>281</v>
      </c>
      <c r="O24" s="80" t="s">
        <v>278</v>
      </c>
      <c r="P24" s="81" t="s">
        <v>279</v>
      </c>
      <c r="Q24" s="55" t="s">
        <v>266</v>
      </c>
    </row>
    <row r="25" customFormat="1" spans="1:17">
      <c r="A25" s="19" t="s">
        <v>33</v>
      </c>
      <c r="B25" s="20"/>
      <c r="C25" s="20"/>
      <c r="D25" s="20"/>
      <c r="E25" s="20"/>
      <c r="F25" s="20"/>
      <c r="G25" s="20"/>
      <c r="H25" s="21"/>
      <c r="I25" s="94">
        <f>SUM(I23:I24)</f>
        <v>0</v>
      </c>
      <c r="J25" s="71"/>
      <c r="K25" s="56" t="s">
        <v>267</v>
      </c>
      <c r="L25" s="57" t="s">
        <v>268</v>
      </c>
      <c r="M25" s="82">
        <v>12</v>
      </c>
      <c r="N25" s="83">
        <f>1/1320</f>
        <v>0.000757575757575758</v>
      </c>
      <c r="O25" s="84">
        <f>(1/L26)*M25*N25</f>
        <v>5.68181818181818e-5</v>
      </c>
      <c r="P25" s="85">
        <f>P18</f>
        <v>0</v>
      </c>
      <c r="Q25" s="115">
        <f>P25*O25</f>
        <v>0</v>
      </c>
    </row>
    <row r="26" customFormat="1" spans="1:17">
      <c r="A26" s="22"/>
      <c r="B26" s="23"/>
      <c r="C26" s="23"/>
      <c r="D26" s="23"/>
      <c r="E26" s="23"/>
      <c r="F26" s="23"/>
      <c r="G26" s="23"/>
      <c r="H26" s="23"/>
      <c r="I26" s="23"/>
      <c r="J26" s="71"/>
      <c r="K26" s="60"/>
      <c r="L26" s="61">
        <v>160</v>
      </c>
      <c r="M26" s="87"/>
      <c r="N26" s="88"/>
      <c r="O26" s="89"/>
      <c r="P26" s="90"/>
      <c r="Q26" s="116"/>
    </row>
    <row r="27" customFormat="1" ht="13.5" spans="1:17">
      <c r="A27" s="16" t="s">
        <v>34</v>
      </c>
      <c r="B27" s="16"/>
      <c r="C27" s="16"/>
      <c r="D27" s="16"/>
      <c r="E27" s="16"/>
      <c r="F27" s="16"/>
      <c r="G27" s="16"/>
      <c r="H27" s="16" t="s">
        <v>12</v>
      </c>
      <c r="I27" s="16" t="s">
        <v>13</v>
      </c>
      <c r="J27" s="71"/>
      <c r="K27" s="65" t="s">
        <v>283</v>
      </c>
      <c r="L27" s="66"/>
      <c r="M27" s="66"/>
      <c r="N27" s="66"/>
      <c r="O27" s="66"/>
      <c r="P27" s="66"/>
      <c r="Q27" s="117">
        <f>SUM(Q25)</f>
        <v>0</v>
      </c>
    </row>
    <row r="28" customFormat="1" spans="1:12">
      <c r="A28" s="9" t="s">
        <v>14</v>
      </c>
      <c r="B28" s="10" t="s">
        <v>35</v>
      </c>
      <c r="C28" s="6"/>
      <c r="D28" s="6"/>
      <c r="E28" s="6"/>
      <c r="F28" s="6"/>
      <c r="G28" s="6"/>
      <c r="H28" s="24">
        <v>0.2</v>
      </c>
      <c r="I28" s="93">
        <f>(I19+I25)*H28</f>
        <v>0</v>
      </c>
      <c r="J28" s="71"/>
      <c r="K28" s="95"/>
      <c r="L28" s="96"/>
    </row>
    <row r="29" customFormat="1" spans="1:12">
      <c r="A29" s="9" t="s">
        <v>16</v>
      </c>
      <c r="B29" s="10" t="s">
        <v>36</v>
      </c>
      <c r="C29" s="6"/>
      <c r="D29" s="6"/>
      <c r="E29" s="6"/>
      <c r="F29" s="6"/>
      <c r="G29" s="6"/>
      <c r="H29" s="24">
        <v>0.025</v>
      </c>
      <c r="I29" s="93">
        <f>(I19+I25)*H29</f>
        <v>0</v>
      </c>
      <c r="J29" s="71"/>
      <c r="K29" s="97"/>
      <c r="L29" s="96"/>
    </row>
    <row r="30" customFormat="1" spans="1:11">
      <c r="A30" s="9" t="s">
        <v>18</v>
      </c>
      <c r="B30" s="10" t="s">
        <v>37</v>
      </c>
      <c r="C30" s="6"/>
      <c r="D30" s="6"/>
      <c r="E30" s="6"/>
      <c r="F30" s="6"/>
      <c r="G30" s="6"/>
      <c r="H30" s="24">
        <v>0.03</v>
      </c>
      <c r="I30" s="93">
        <f>(I19+I25)*H30</f>
        <v>0</v>
      </c>
      <c r="J30" s="71"/>
      <c r="K30" s="95"/>
    </row>
    <row r="31" customFormat="1" spans="1:11">
      <c r="A31" s="9" t="s">
        <v>20</v>
      </c>
      <c r="B31" s="10" t="s">
        <v>38</v>
      </c>
      <c r="C31" s="10"/>
      <c r="D31" s="10"/>
      <c r="E31" s="10"/>
      <c r="F31" s="10"/>
      <c r="G31" s="10"/>
      <c r="H31" s="24">
        <v>0.015</v>
      </c>
      <c r="I31" s="93">
        <f>(I19+I25)*H31</f>
        <v>0</v>
      </c>
      <c r="J31" s="71"/>
      <c r="K31" s="95"/>
    </row>
    <row r="32" customFormat="1" spans="1:10">
      <c r="A32" s="9" t="s">
        <v>22</v>
      </c>
      <c r="B32" s="10" t="s">
        <v>39</v>
      </c>
      <c r="C32" s="6"/>
      <c r="D32" s="6"/>
      <c r="E32" s="6"/>
      <c r="F32" s="6"/>
      <c r="G32" s="6"/>
      <c r="H32" s="25">
        <v>0.01</v>
      </c>
      <c r="I32" s="93">
        <f>(I19+I25)*H32</f>
        <v>0</v>
      </c>
      <c r="J32" s="71"/>
    </row>
    <row r="33" customFormat="1" spans="1:10">
      <c r="A33" s="9" t="s">
        <v>24</v>
      </c>
      <c r="B33" s="10" t="s">
        <v>40</v>
      </c>
      <c r="C33" s="6"/>
      <c r="D33" s="6"/>
      <c r="E33" s="6"/>
      <c r="F33" s="6"/>
      <c r="G33" s="6"/>
      <c r="H33" s="24">
        <v>0.006</v>
      </c>
      <c r="I33" s="93">
        <f>(I19+I25)*H33</f>
        <v>0</v>
      </c>
      <c r="J33" s="71"/>
    </row>
    <row r="34" customFormat="1" spans="1:10">
      <c r="A34" s="9" t="s">
        <v>26</v>
      </c>
      <c r="B34" s="10" t="s">
        <v>41</v>
      </c>
      <c r="C34" s="6"/>
      <c r="D34" s="6"/>
      <c r="E34" s="6"/>
      <c r="F34" s="6"/>
      <c r="G34" s="6"/>
      <c r="H34" s="24">
        <v>0.002</v>
      </c>
      <c r="I34" s="93">
        <f>(I19+I25)*H34</f>
        <v>0</v>
      </c>
      <c r="J34" s="71"/>
    </row>
    <row r="35" customFormat="1" spans="1:10">
      <c r="A35" s="9" t="s">
        <v>42</v>
      </c>
      <c r="B35" s="10" t="s">
        <v>43</v>
      </c>
      <c r="C35" s="6"/>
      <c r="D35" s="6"/>
      <c r="E35" s="6"/>
      <c r="F35" s="6"/>
      <c r="G35" s="6"/>
      <c r="H35" s="24">
        <v>0.08</v>
      </c>
      <c r="I35" s="93">
        <f>(I19+I25)*H35</f>
        <v>0</v>
      </c>
      <c r="J35" s="71"/>
    </row>
    <row r="36" customFormat="1" spans="1:10">
      <c r="A36" s="26" t="s">
        <v>44</v>
      </c>
      <c r="B36" s="26"/>
      <c r="C36" s="26"/>
      <c r="D36" s="26"/>
      <c r="E36" s="26"/>
      <c r="F36" s="26"/>
      <c r="G36" s="26"/>
      <c r="H36" s="27">
        <f>SUM(H28:H35)</f>
        <v>0.368</v>
      </c>
      <c r="I36" s="94">
        <f>SUM(I28:I35)</f>
        <v>0</v>
      </c>
      <c r="J36" s="71"/>
    </row>
    <row r="37" customFormat="1" spans="1:11">
      <c r="A37" s="28"/>
      <c r="B37" s="28"/>
      <c r="C37" s="28"/>
      <c r="D37" s="28"/>
      <c r="E37" s="28"/>
      <c r="F37" s="28"/>
      <c r="G37" s="28"/>
      <c r="H37" s="28"/>
      <c r="I37" s="98"/>
      <c r="J37" s="71"/>
      <c r="K37" s="99"/>
    </row>
    <row r="38" customFormat="1" spans="1:10">
      <c r="A38" s="16" t="s">
        <v>45</v>
      </c>
      <c r="B38" s="16"/>
      <c r="C38" s="16"/>
      <c r="D38" s="16"/>
      <c r="E38" s="16"/>
      <c r="F38" s="16"/>
      <c r="G38" s="16"/>
      <c r="H38" s="29"/>
      <c r="I38" s="16" t="s">
        <v>13</v>
      </c>
      <c r="J38" s="71"/>
    </row>
    <row r="39" customFormat="1" spans="1:10">
      <c r="A39" s="9" t="s">
        <v>14</v>
      </c>
      <c r="B39" s="30" t="s">
        <v>46</v>
      </c>
      <c r="C39" s="31"/>
      <c r="D39" s="31"/>
      <c r="E39" s="31"/>
      <c r="F39" s="31"/>
      <c r="G39" s="31"/>
      <c r="H39" s="32" t="s">
        <v>47</v>
      </c>
      <c r="I39" s="100">
        <v>0</v>
      </c>
      <c r="J39" s="71"/>
    </row>
    <row r="40" customFormat="1" spans="1:10">
      <c r="A40" s="9" t="s">
        <v>16</v>
      </c>
      <c r="B40" s="33" t="s">
        <v>48</v>
      </c>
      <c r="C40" s="34"/>
      <c r="D40" s="34"/>
      <c r="E40" s="34"/>
      <c r="F40" s="34"/>
      <c r="G40" s="35"/>
      <c r="H40" s="32" t="s">
        <v>47</v>
      </c>
      <c r="I40" s="100">
        <v>0</v>
      </c>
      <c r="J40" s="71"/>
    </row>
    <row r="41" customFormat="1" ht="16.5" customHeight="1" spans="1:11">
      <c r="A41" s="9" t="s">
        <v>18</v>
      </c>
      <c r="B41" s="30" t="s">
        <v>49</v>
      </c>
      <c r="C41" s="31"/>
      <c r="D41" s="31"/>
      <c r="E41" s="31"/>
      <c r="F41" s="31"/>
      <c r="G41" s="31"/>
      <c r="H41" s="32" t="s">
        <v>47</v>
      </c>
      <c r="I41" s="100">
        <v>0</v>
      </c>
      <c r="J41" s="71"/>
      <c r="K41" s="101"/>
    </row>
    <row r="42" customFormat="1" ht="15" spans="1:11">
      <c r="A42" s="9" t="s">
        <v>20</v>
      </c>
      <c r="B42" s="30" t="s">
        <v>27</v>
      </c>
      <c r="C42" s="31"/>
      <c r="D42" s="31"/>
      <c r="E42" s="31"/>
      <c r="F42" s="31"/>
      <c r="G42" s="31"/>
      <c r="H42" s="32" t="s">
        <v>47</v>
      </c>
      <c r="I42" s="100">
        <v>0</v>
      </c>
      <c r="J42" s="71"/>
      <c r="K42" s="101"/>
    </row>
    <row r="43" customFormat="1" ht="15" spans="1:11">
      <c r="A43" s="26" t="s">
        <v>50</v>
      </c>
      <c r="B43" s="26"/>
      <c r="C43" s="26"/>
      <c r="D43" s="26"/>
      <c r="E43" s="26"/>
      <c r="F43" s="26"/>
      <c r="G43" s="26"/>
      <c r="H43" s="26"/>
      <c r="I43" s="94">
        <f>SUM(I39:I42)</f>
        <v>0</v>
      </c>
      <c r="J43" s="71"/>
      <c r="K43" s="101"/>
    </row>
    <row r="44" customFormat="1" spans="1:10">
      <c r="A44" s="28"/>
      <c r="B44" s="28"/>
      <c r="C44" s="28"/>
      <c r="D44" s="28"/>
      <c r="E44" s="28"/>
      <c r="F44" s="28"/>
      <c r="G44" s="28"/>
      <c r="H44" s="28"/>
      <c r="I44" s="98"/>
      <c r="J44" s="71"/>
    </row>
    <row r="45" customFormat="1" spans="1:10">
      <c r="A45" s="4" t="s">
        <v>51</v>
      </c>
      <c r="B45" s="4"/>
      <c r="C45" s="4"/>
      <c r="D45" s="4"/>
      <c r="E45" s="4"/>
      <c r="F45" s="4"/>
      <c r="G45" s="4"/>
      <c r="H45" s="4"/>
      <c r="I45" s="4"/>
      <c r="J45" s="71"/>
    </row>
    <row r="46" customFormat="1" spans="1:10">
      <c r="A46" s="16" t="s">
        <v>52</v>
      </c>
      <c r="B46" s="16"/>
      <c r="C46" s="16"/>
      <c r="D46" s="16"/>
      <c r="E46" s="16"/>
      <c r="F46" s="16"/>
      <c r="G46" s="16"/>
      <c r="H46" s="16"/>
      <c r="I46" s="16" t="s">
        <v>13</v>
      </c>
      <c r="J46" s="71"/>
    </row>
    <row r="47" customFormat="1" spans="1:10">
      <c r="A47" s="9" t="s">
        <v>53</v>
      </c>
      <c r="B47" s="32" t="s">
        <v>54</v>
      </c>
      <c r="C47" s="32"/>
      <c r="D47" s="32"/>
      <c r="E47" s="32"/>
      <c r="F47" s="32"/>
      <c r="G47" s="32"/>
      <c r="H47" s="32"/>
      <c r="I47" s="93">
        <f>I25</f>
        <v>0</v>
      </c>
      <c r="J47" s="71"/>
    </row>
    <row r="48" customFormat="1" spans="1:10">
      <c r="A48" s="13" t="s">
        <v>55</v>
      </c>
      <c r="B48" s="32" t="s">
        <v>56</v>
      </c>
      <c r="C48" s="32"/>
      <c r="D48" s="32"/>
      <c r="E48" s="32"/>
      <c r="F48" s="32"/>
      <c r="G48" s="32"/>
      <c r="H48" s="32"/>
      <c r="I48" s="102">
        <f>I36</f>
        <v>0</v>
      </c>
      <c r="J48" s="71"/>
    </row>
    <row r="49" customFormat="1" spans="1:10">
      <c r="A49" s="13" t="s">
        <v>57</v>
      </c>
      <c r="B49" s="32" t="s">
        <v>58</v>
      </c>
      <c r="C49" s="32"/>
      <c r="D49" s="32"/>
      <c r="E49" s="32"/>
      <c r="F49" s="32"/>
      <c r="G49" s="32"/>
      <c r="H49" s="32"/>
      <c r="I49" s="102">
        <f>I43</f>
        <v>0</v>
      </c>
      <c r="J49" s="71"/>
    </row>
    <row r="50" customFormat="1" spans="1:10">
      <c r="A50" s="26" t="s">
        <v>59</v>
      </c>
      <c r="B50" s="26"/>
      <c r="C50" s="26"/>
      <c r="D50" s="26"/>
      <c r="E50" s="26"/>
      <c r="F50" s="26"/>
      <c r="G50" s="26"/>
      <c r="H50" s="26"/>
      <c r="I50" s="103">
        <f>SUM(I47:I49)</f>
        <v>0</v>
      </c>
      <c r="J50" s="71"/>
    </row>
    <row r="51" customFormat="1" spans="1:10">
      <c r="A51" s="36"/>
      <c r="B51" s="37"/>
      <c r="C51" s="37"/>
      <c r="D51" s="37"/>
      <c r="E51" s="37"/>
      <c r="F51" s="37"/>
      <c r="G51" s="37"/>
      <c r="H51" s="37"/>
      <c r="I51" s="37"/>
      <c r="J51" s="71"/>
    </row>
    <row r="52" customFormat="1" spans="1:10">
      <c r="A52" s="8" t="s">
        <v>60</v>
      </c>
      <c r="B52" s="8"/>
      <c r="C52" s="8"/>
      <c r="D52" s="8"/>
      <c r="E52" s="8"/>
      <c r="F52" s="8"/>
      <c r="G52" s="8"/>
      <c r="H52" s="8"/>
      <c r="I52" s="8"/>
      <c r="J52" s="71"/>
    </row>
    <row r="53" customFormat="1" spans="1:10">
      <c r="A53" s="16">
        <v>3</v>
      </c>
      <c r="B53" s="16" t="s">
        <v>61</v>
      </c>
      <c r="C53" s="16"/>
      <c r="D53" s="16"/>
      <c r="E53" s="16"/>
      <c r="F53" s="16"/>
      <c r="G53" s="16"/>
      <c r="H53" s="16" t="s">
        <v>12</v>
      </c>
      <c r="I53" s="16" t="s">
        <v>13</v>
      </c>
      <c r="J53" s="71"/>
    </row>
    <row r="54" customFormat="1" spans="1:10">
      <c r="A54" s="9" t="s">
        <v>14</v>
      </c>
      <c r="B54" s="38" t="s">
        <v>62</v>
      </c>
      <c r="C54" s="39"/>
      <c r="D54" s="39"/>
      <c r="E54" s="39"/>
      <c r="F54" s="39"/>
      <c r="G54" s="39"/>
      <c r="H54" s="40">
        <v>0.2566</v>
      </c>
      <c r="I54" s="102">
        <f>(I12/12)*H54</f>
        <v>0</v>
      </c>
      <c r="J54" s="71"/>
    </row>
    <row r="55" customFormat="1" spans="1:10">
      <c r="A55" s="9" t="s">
        <v>16</v>
      </c>
      <c r="B55" s="10" t="s">
        <v>63</v>
      </c>
      <c r="C55" s="10"/>
      <c r="D55" s="10"/>
      <c r="E55" s="10"/>
      <c r="F55" s="10"/>
      <c r="G55" s="10"/>
      <c r="H55" s="41">
        <v>0.08</v>
      </c>
      <c r="I55" s="93">
        <f>I54*H55</f>
        <v>0</v>
      </c>
      <c r="J55" s="71"/>
    </row>
    <row r="56" customFormat="1" spans="1:10">
      <c r="A56" s="9" t="s">
        <v>18</v>
      </c>
      <c r="B56" s="38" t="s">
        <v>64</v>
      </c>
      <c r="C56" s="39"/>
      <c r="D56" s="39"/>
      <c r="E56" s="39"/>
      <c r="F56" s="39"/>
      <c r="G56" s="39"/>
      <c r="H56" s="42">
        <v>0.5</v>
      </c>
      <c r="I56" s="93">
        <f>((I19+I25)*H56*H35)</f>
        <v>0</v>
      </c>
      <c r="J56" s="71"/>
    </row>
    <row r="57" customFormat="1" spans="1:10">
      <c r="A57" s="9" t="s">
        <v>20</v>
      </c>
      <c r="B57" s="10" t="s">
        <v>65</v>
      </c>
      <c r="C57" s="10"/>
      <c r="D57" s="10"/>
      <c r="E57" s="10"/>
      <c r="F57" s="10"/>
      <c r="G57" s="10"/>
      <c r="H57" s="41">
        <v>0.2566</v>
      </c>
      <c r="I57" s="93">
        <f>((I19/30)/12*7)*H57</f>
        <v>0</v>
      </c>
      <c r="J57" s="71"/>
    </row>
    <row r="58" customFormat="1" spans="1:10">
      <c r="A58" s="9" t="s">
        <v>22</v>
      </c>
      <c r="B58" s="10" t="s">
        <v>66</v>
      </c>
      <c r="C58" s="10"/>
      <c r="D58" s="10"/>
      <c r="E58" s="10"/>
      <c r="F58" s="10"/>
      <c r="G58" s="10"/>
      <c r="H58" s="18">
        <f>H36</f>
        <v>0.368</v>
      </c>
      <c r="I58" s="93">
        <f>(I57*H58)</f>
        <v>0</v>
      </c>
      <c r="J58" s="71"/>
    </row>
    <row r="59" customFormat="1" spans="1:10">
      <c r="A59" s="9" t="s">
        <v>24</v>
      </c>
      <c r="B59" s="38" t="s">
        <v>67</v>
      </c>
      <c r="C59" s="38"/>
      <c r="D59" s="38"/>
      <c r="E59" s="38"/>
      <c r="F59" s="38"/>
      <c r="G59" s="38"/>
      <c r="H59" s="42">
        <v>0.5</v>
      </c>
      <c r="I59" s="93">
        <f>(I19+I25)*H59*H35</f>
        <v>0</v>
      </c>
      <c r="J59" s="71"/>
    </row>
    <row r="60" customFormat="1" spans="1:10">
      <c r="A60" s="19" t="s">
        <v>68</v>
      </c>
      <c r="B60" s="20"/>
      <c r="C60" s="20"/>
      <c r="D60" s="20"/>
      <c r="E60" s="20"/>
      <c r="F60" s="20"/>
      <c r="G60" s="20"/>
      <c r="H60" s="21"/>
      <c r="I60" s="94">
        <f>SUM(I54:I59)</f>
        <v>0</v>
      </c>
      <c r="J60" s="71"/>
    </row>
    <row r="61" customFormat="1" spans="1:10">
      <c r="A61" s="43"/>
      <c r="B61" s="44"/>
      <c r="C61" s="44"/>
      <c r="D61" s="44"/>
      <c r="E61" s="44"/>
      <c r="F61" s="44"/>
      <c r="G61" s="44"/>
      <c r="H61" s="44"/>
      <c r="I61" s="44"/>
      <c r="J61" s="71"/>
    </row>
    <row r="62" customFormat="1" spans="1:10">
      <c r="A62" s="8" t="s">
        <v>69</v>
      </c>
      <c r="B62" s="8"/>
      <c r="C62" s="8"/>
      <c r="D62" s="8"/>
      <c r="E62" s="8"/>
      <c r="F62" s="8"/>
      <c r="G62" s="8"/>
      <c r="H62" s="8"/>
      <c r="I62" s="8"/>
      <c r="J62" s="71"/>
    </row>
    <row r="63" customFormat="1" spans="1:10">
      <c r="A63" s="16" t="s">
        <v>70</v>
      </c>
      <c r="B63" s="16"/>
      <c r="C63" s="16"/>
      <c r="D63" s="16"/>
      <c r="E63" s="16"/>
      <c r="F63" s="16"/>
      <c r="G63" s="16"/>
      <c r="H63" s="16" t="s">
        <v>12</v>
      </c>
      <c r="I63" s="16" t="s">
        <v>13</v>
      </c>
      <c r="J63" s="71"/>
    </row>
    <row r="64" customFormat="1" spans="1:10">
      <c r="A64" s="9" t="s">
        <v>14</v>
      </c>
      <c r="B64" s="6" t="s">
        <v>71</v>
      </c>
      <c r="C64" s="6"/>
      <c r="D64" s="6"/>
      <c r="E64" s="6"/>
      <c r="F64" s="6"/>
      <c r="G64" s="6"/>
      <c r="H64" s="45">
        <f>(242.85/365)*30</f>
        <v>19.9602739726027</v>
      </c>
      <c r="I64" s="93">
        <f t="shared" ref="I64:I67" si="0">((I$19+I$25+I$36)/22)*H64/12</f>
        <v>0</v>
      </c>
      <c r="J64" s="71"/>
    </row>
    <row r="65" customFormat="1" spans="1:10">
      <c r="A65" s="13" t="s">
        <v>16</v>
      </c>
      <c r="B65" s="38" t="s">
        <v>72</v>
      </c>
      <c r="C65" s="39"/>
      <c r="D65" s="39"/>
      <c r="E65" s="39"/>
      <c r="F65" s="39"/>
      <c r="G65" s="39"/>
      <c r="H65" s="119">
        <f>0.047589*100</f>
        <v>4.7589</v>
      </c>
      <c r="I65" s="102">
        <f>((I19+I25+I36)/22*H65)/12</f>
        <v>0</v>
      </c>
      <c r="J65" s="71"/>
    </row>
    <row r="66" customFormat="1" spans="1:10">
      <c r="A66" s="13" t="s">
        <v>18</v>
      </c>
      <c r="B66" s="39" t="s">
        <v>73</v>
      </c>
      <c r="C66" s="39"/>
      <c r="D66" s="39"/>
      <c r="E66" s="39"/>
      <c r="F66" s="39"/>
      <c r="G66" s="39"/>
      <c r="H66" s="120">
        <f>(0.018*20)*242.85/365</f>
        <v>0.239523287671233</v>
      </c>
      <c r="I66" s="93">
        <f t="shared" si="0"/>
        <v>0</v>
      </c>
      <c r="J66" s="71"/>
    </row>
    <row r="67" customFormat="1" spans="1:13">
      <c r="A67" s="13" t="s">
        <v>20</v>
      </c>
      <c r="B67" s="38" t="s">
        <v>74</v>
      </c>
      <c r="C67" s="39"/>
      <c r="D67" s="39"/>
      <c r="E67" s="39"/>
      <c r="F67" s="39"/>
      <c r="G67" s="39"/>
      <c r="H67" s="121">
        <f>(0.1642*15)*242.85/365</f>
        <v>1.63873849315068</v>
      </c>
      <c r="I67" s="93">
        <f t="shared" si="0"/>
        <v>0</v>
      </c>
      <c r="J67" s="71"/>
      <c r="M67" s="181"/>
    </row>
    <row r="68" customFormat="1" spans="1:10">
      <c r="A68" s="13" t="s">
        <v>22</v>
      </c>
      <c r="B68" s="10" t="s">
        <v>75</v>
      </c>
      <c r="C68" s="10"/>
      <c r="D68" s="10"/>
      <c r="E68" s="10"/>
      <c r="F68" s="10"/>
      <c r="G68" s="10"/>
      <c r="H68" s="119">
        <v>0.0264</v>
      </c>
      <c r="I68" s="102">
        <f>(I19+I25)/12*(4/12)*H68</f>
        <v>0</v>
      </c>
      <c r="J68" s="71"/>
    </row>
    <row r="69" customFormat="1" spans="1:10">
      <c r="A69" s="9" t="s">
        <v>24</v>
      </c>
      <c r="B69" s="39" t="s">
        <v>27</v>
      </c>
      <c r="C69" s="39"/>
      <c r="D69" s="39"/>
      <c r="E69" s="39"/>
      <c r="F69" s="39"/>
      <c r="G69" s="39"/>
      <c r="H69" s="40" t="s">
        <v>47</v>
      </c>
      <c r="I69" s="102">
        <v>0</v>
      </c>
      <c r="J69" s="71"/>
    </row>
    <row r="70" customFormat="1" spans="1:10">
      <c r="A70" s="9" t="s">
        <v>26</v>
      </c>
      <c r="B70" s="6" t="s">
        <v>76</v>
      </c>
      <c r="C70" s="6"/>
      <c r="D70" s="6"/>
      <c r="E70" s="6"/>
      <c r="F70" s="6"/>
      <c r="G70" s="6"/>
      <c r="H70" s="40">
        <f>H36</f>
        <v>0.368</v>
      </c>
      <c r="I70" s="102">
        <f>(I64+I65+I66+I67+I68+I69+I74)*H70</f>
        <v>0</v>
      </c>
      <c r="J70" s="71"/>
    </row>
    <row r="71" customFormat="1" spans="1:10">
      <c r="A71" s="19" t="s">
        <v>77</v>
      </c>
      <c r="B71" s="20"/>
      <c r="C71" s="20"/>
      <c r="D71" s="20"/>
      <c r="E71" s="20"/>
      <c r="F71" s="20"/>
      <c r="G71" s="20"/>
      <c r="H71" s="21"/>
      <c r="I71" s="94">
        <f>SUM(I64:I70)</f>
        <v>0</v>
      </c>
      <c r="J71" s="71"/>
    </row>
    <row r="72" customFormat="1" spans="1:10">
      <c r="A72" s="122"/>
      <c r="B72" s="123"/>
      <c r="C72" s="123"/>
      <c r="D72" s="123"/>
      <c r="E72" s="123"/>
      <c r="F72" s="123"/>
      <c r="G72" s="123"/>
      <c r="H72" s="123"/>
      <c r="I72" s="123"/>
      <c r="J72" s="71"/>
    </row>
    <row r="73" customFormat="1" spans="1:10">
      <c r="A73" s="16" t="s">
        <v>78</v>
      </c>
      <c r="B73" s="16"/>
      <c r="C73" s="16"/>
      <c r="D73" s="16"/>
      <c r="E73" s="16"/>
      <c r="F73" s="16"/>
      <c r="G73" s="16"/>
      <c r="H73" s="16" t="s">
        <v>12</v>
      </c>
      <c r="I73" s="16" t="s">
        <v>13</v>
      </c>
      <c r="J73" s="71"/>
    </row>
    <row r="74" customFormat="1" spans="1:10">
      <c r="A74" s="9" t="s">
        <v>14</v>
      </c>
      <c r="B74" s="6" t="s">
        <v>79</v>
      </c>
      <c r="C74" s="6"/>
      <c r="D74" s="6"/>
      <c r="E74" s="6"/>
      <c r="F74" s="6"/>
      <c r="G74" s="6"/>
      <c r="H74" s="41"/>
      <c r="I74" s="74">
        <v>0</v>
      </c>
      <c r="J74" s="71"/>
    </row>
    <row r="75" customFormat="1" spans="1:10">
      <c r="A75" s="19" t="s">
        <v>80</v>
      </c>
      <c r="B75" s="20"/>
      <c r="C75" s="20"/>
      <c r="D75" s="20"/>
      <c r="E75" s="20"/>
      <c r="F75" s="20"/>
      <c r="G75" s="20"/>
      <c r="H75" s="21"/>
      <c r="I75" s="94">
        <f>SUM(I74)</f>
        <v>0</v>
      </c>
      <c r="J75" s="71"/>
    </row>
    <row r="76" customFormat="1" spans="1:10">
      <c r="A76" s="124"/>
      <c r="B76" s="125"/>
      <c r="C76" s="125"/>
      <c r="D76" s="125"/>
      <c r="E76" s="125"/>
      <c r="F76" s="125"/>
      <c r="G76" s="125"/>
      <c r="H76" s="125"/>
      <c r="I76" s="125"/>
      <c r="J76" s="71"/>
    </row>
    <row r="77" customFormat="1" spans="1:10">
      <c r="A77" s="4" t="s">
        <v>81</v>
      </c>
      <c r="B77" s="4"/>
      <c r="C77" s="4"/>
      <c r="D77" s="4"/>
      <c r="E77" s="4"/>
      <c r="F77" s="4"/>
      <c r="G77" s="4"/>
      <c r="H77" s="4"/>
      <c r="I77" s="4"/>
      <c r="J77" s="71"/>
    </row>
    <row r="78" customFormat="1" spans="1:10">
      <c r="A78" s="16" t="s">
        <v>82</v>
      </c>
      <c r="B78" s="16"/>
      <c r="C78" s="16"/>
      <c r="D78" s="16"/>
      <c r="E78" s="16"/>
      <c r="F78" s="16"/>
      <c r="G78" s="16"/>
      <c r="H78" s="16"/>
      <c r="I78" s="16" t="s">
        <v>13</v>
      </c>
      <c r="J78" s="71"/>
    </row>
    <row r="79" customFormat="1" spans="1:10">
      <c r="A79" s="9" t="s">
        <v>83</v>
      </c>
      <c r="B79" s="32" t="s">
        <v>72</v>
      </c>
      <c r="C79" s="32"/>
      <c r="D79" s="32"/>
      <c r="E79" s="32"/>
      <c r="F79" s="32"/>
      <c r="G79" s="32"/>
      <c r="H79" s="32"/>
      <c r="I79" s="102">
        <f>SUM(I71)</f>
        <v>0</v>
      </c>
      <c r="J79" s="71"/>
    </row>
    <row r="80" customFormat="1" spans="1:10">
      <c r="A80" s="13" t="s">
        <v>84</v>
      </c>
      <c r="B80" s="32" t="s">
        <v>85</v>
      </c>
      <c r="C80" s="32"/>
      <c r="D80" s="32"/>
      <c r="E80" s="32"/>
      <c r="F80" s="32"/>
      <c r="G80" s="32"/>
      <c r="H80" s="32"/>
      <c r="I80" s="102">
        <f>I75</f>
        <v>0</v>
      </c>
      <c r="J80" s="71"/>
    </row>
    <row r="81" customFormat="1" spans="1:10">
      <c r="A81" s="26" t="s">
        <v>86</v>
      </c>
      <c r="B81" s="26"/>
      <c r="C81" s="26"/>
      <c r="D81" s="26"/>
      <c r="E81" s="26"/>
      <c r="F81" s="26"/>
      <c r="G81" s="26"/>
      <c r="H81" s="26"/>
      <c r="I81" s="94">
        <f>SUM(I79:I80)</f>
        <v>0</v>
      </c>
      <c r="J81" s="71"/>
    </row>
    <row r="82" customFormat="1" spans="1:10">
      <c r="A82" s="36"/>
      <c r="B82" s="37"/>
      <c r="C82" s="37"/>
      <c r="D82" s="37"/>
      <c r="E82" s="37"/>
      <c r="F82" s="37"/>
      <c r="G82" s="37"/>
      <c r="H82" s="37"/>
      <c r="I82" s="37"/>
      <c r="J82" s="71"/>
    </row>
    <row r="83" customFormat="1" spans="1:10">
      <c r="A83" s="8" t="s">
        <v>87</v>
      </c>
      <c r="B83" s="8"/>
      <c r="C83" s="8"/>
      <c r="D83" s="8"/>
      <c r="E83" s="8"/>
      <c r="F83" s="8"/>
      <c r="G83" s="8"/>
      <c r="H83" s="8"/>
      <c r="I83" s="8"/>
      <c r="J83" s="71"/>
    </row>
    <row r="84" customFormat="1" spans="1:10">
      <c r="A84" s="16">
        <v>5</v>
      </c>
      <c r="B84" s="16" t="s">
        <v>88</v>
      </c>
      <c r="C84" s="16"/>
      <c r="D84" s="16"/>
      <c r="E84" s="16"/>
      <c r="F84" s="16"/>
      <c r="G84" s="16"/>
      <c r="H84" s="16"/>
      <c r="I84" s="16" t="s">
        <v>13</v>
      </c>
      <c r="J84" s="71"/>
    </row>
    <row r="85" customFormat="1" spans="1:10">
      <c r="A85" s="9" t="s">
        <v>14</v>
      </c>
      <c r="B85" s="30" t="s">
        <v>89</v>
      </c>
      <c r="C85" s="30"/>
      <c r="D85" s="30"/>
      <c r="E85" s="30"/>
      <c r="F85" s="30"/>
      <c r="G85" s="30"/>
      <c r="H85" s="32" t="s">
        <v>47</v>
      </c>
      <c r="I85" s="182">
        <f>UNIFORMES!F12</f>
        <v>0</v>
      </c>
      <c r="J85" s="71"/>
    </row>
    <row r="86" customFormat="1" spans="1:10">
      <c r="A86" s="9" t="s">
        <v>16</v>
      </c>
      <c r="B86" s="30" t="s">
        <v>90</v>
      </c>
      <c r="C86" s="30"/>
      <c r="D86" s="30"/>
      <c r="E86" s="30"/>
      <c r="F86" s="30"/>
      <c r="G86" s="30"/>
      <c r="H86" s="32" t="s">
        <v>47</v>
      </c>
      <c r="I86" s="182">
        <v>0</v>
      </c>
      <c r="J86" s="71"/>
    </row>
    <row r="87" customFormat="1" spans="1:10">
      <c r="A87" s="28" t="s">
        <v>18</v>
      </c>
      <c r="B87" s="31" t="s">
        <v>27</v>
      </c>
      <c r="C87" s="31"/>
      <c r="D87" s="31"/>
      <c r="E87" s="31"/>
      <c r="F87" s="31"/>
      <c r="G87" s="31"/>
      <c r="H87" s="32" t="s">
        <v>47</v>
      </c>
      <c r="I87" s="182">
        <v>0</v>
      </c>
      <c r="J87" s="71"/>
    </row>
    <row r="88" customFormat="1" spans="1:10">
      <c r="A88" s="19" t="s">
        <v>91</v>
      </c>
      <c r="B88" s="20"/>
      <c r="C88" s="20"/>
      <c r="D88" s="20"/>
      <c r="E88" s="20"/>
      <c r="F88" s="20"/>
      <c r="G88" s="20"/>
      <c r="H88" s="21"/>
      <c r="I88" s="183">
        <f>SUM(I85:I87)</f>
        <v>0</v>
      </c>
      <c r="J88" s="71"/>
    </row>
    <row r="89" customFormat="1" spans="1:10">
      <c r="A89" s="36"/>
      <c r="B89" s="37"/>
      <c r="C89" s="37"/>
      <c r="D89" s="37"/>
      <c r="E89" s="37"/>
      <c r="F89" s="37"/>
      <c r="G89" s="37"/>
      <c r="H89" s="37"/>
      <c r="I89" s="37"/>
      <c r="J89" s="71"/>
    </row>
    <row r="90" customFormat="1" spans="1:10">
      <c r="A90" s="8" t="s">
        <v>92</v>
      </c>
      <c r="B90" s="8"/>
      <c r="C90" s="8"/>
      <c r="D90" s="8"/>
      <c r="E90" s="8"/>
      <c r="F90" s="8"/>
      <c r="G90" s="8"/>
      <c r="H90" s="8"/>
      <c r="I90" s="8"/>
      <c r="J90" s="71"/>
    </row>
    <row r="91" customFormat="1" spans="1:10">
      <c r="A91" s="16">
        <v>6</v>
      </c>
      <c r="B91" s="16" t="s">
        <v>93</v>
      </c>
      <c r="C91" s="16"/>
      <c r="D91" s="16"/>
      <c r="E91" s="16"/>
      <c r="F91" s="16"/>
      <c r="G91" s="16"/>
      <c r="H91" s="16" t="s">
        <v>12</v>
      </c>
      <c r="I91" s="16" t="s">
        <v>13</v>
      </c>
      <c r="J91" s="71"/>
    </row>
    <row r="92" customFormat="1" spans="1:11">
      <c r="A92" s="9" t="s">
        <v>14</v>
      </c>
      <c r="B92" s="10" t="s">
        <v>94</v>
      </c>
      <c r="C92" s="10"/>
      <c r="D92" s="10"/>
      <c r="E92" s="10"/>
      <c r="F92" s="10"/>
      <c r="G92" s="10"/>
      <c r="H92" s="126">
        <v>0.03</v>
      </c>
      <c r="I92" s="93">
        <f>I108*H92</f>
        <v>0</v>
      </c>
      <c r="J92" s="71"/>
      <c r="K92" s="184"/>
    </row>
    <row r="93" customFormat="1" spans="1:10">
      <c r="A93" s="13" t="s">
        <v>16</v>
      </c>
      <c r="B93" s="10" t="s">
        <v>95</v>
      </c>
      <c r="C93" s="10"/>
      <c r="D93" s="10"/>
      <c r="E93" s="10"/>
      <c r="F93" s="10"/>
      <c r="G93" s="10"/>
      <c r="H93" s="126">
        <v>0.0679</v>
      </c>
      <c r="I93" s="93">
        <f>(I108+I92)*H93</f>
        <v>0</v>
      </c>
      <c r="J93" s="71"/>
    </row>
    <row r="94" customFormat="1" spans="1:10">
      <c r="A94" s="9" t="s">
        <v>18</v>
      </c>
      <c r="B94" s="127" t="s">
        <v>96</v>
      </c>
      <c r="C94" s="127"/>
      <c r="D94" s="127"/>
      <c r="E94" s="127"/>
      <c r="F94" s="127"/>
      <c r="G94" s="127"/>
      <c r="H94" s="128"/>
      <c r="I94" s="185"/>
      <c r="J94" s="71"/>
    </row>
    <row r="95" customFormat="1" spans="1:10">
      <c r="A95" s="13" t="s">
        <v>97</v>
      </c>
      <c r="B95" s="10" t="s">
        <v>98</v>
      </c>
      <c r="C95" s="10"/>
      <c r="D95" s="10"/>
      <c r="E95" s="10"/>
      <c r="F95" s="10"/>
      <c r="G95" s="10"/>
      <c r="H95" s="126">
        <v>0.0165</v>
      </c>
      <c r="I95" s="102">
        <f>(I108+I92+I93)/I135*H95</f>
        <v>0</v>
      </c>
      <c r="J95" s="71"/>
    </row>
    <row r="96" customFormat="1" spans="1:10">
      <c r="A96" s="13" t="s">
        <v>99</v>
      </c>
      <c r="B96" s="10" t="s">
        <v>100</v>
      </c>
      <c r="C96" s="10"/>
      <c r="D96" s="10"/>
      <c r="E96" s="10"/>
      <c r="F96" s="10"/>
      <c r="G96" s="10"/>
      <c r="H96" s="126">
        <v>0.076</v>
      </c>
      <c r="I96" s="102">
        <f>(I108+I92+I93)/I135*H96</f>
        <v>0</v>
      </c>
      <c r="J96" s="71"/>
    </row>
    <row r="97" customFormat="1" spans="1:10">
      <c r="A97" s="13" t="s">
        <v>101</v>
      </c>
      <c r="B97" s="10" t="s">
        <v>102</v>
      </c>
      <c r="C97" s="10"/>
      <c r="D97" s="10"/>
      <c r="E97" s="10"/>
      <c r="F97" s="10"/>
      <c r="G97" s="10"/>
      <c r="H97" s="126">
        <v>0.05</v>
      </c>
      <c r="I97" s="102">
        <f>(I108+I92+I93)/I135*H97</f>
        <v>0</v>
      </c>
      <c r="J97" s="71"/>
    </row>
    <row r="98" customFormat="1" spans="1:10">
      <c r="A98" s="19" t="s">
        <v>103</v>
      </c>
      <c r="B98" s="20"/>
      <c r="C98" s="20"/>
      <c r="D98" s="20"/>
      <c r="E98" s="20"/>
      <c r="F98" s="20"/>
      <c r="G98" s="20"/>
      <c r="H98" s="21"/>
      <c r="I98" s="183">
        <f>SUM(I92:I97)</f>
        <v>0</v>
      </c>
      <c r="J98" s="71"/>
    </row>
    <row r="99" customFormat="1" spans="1:10">
      <c r="A99" s="2"/>
      <c r="B99" s="3"/>
      <c r="C99" s="3"/>
      <c r="D99" s="3"/>
      <c r="E99" s="3"/>
      <c r="F99" s="3"/>
      <c r="G99" s="3"/>
      <c r="H99" s="3"/>
      <c r="I99" s="3"/>
      <c r="J99" s="71"/>
    </row>
    <row r="100" customFormat="1" spans="1:9">
      <c r="A100" s="2"/>
      <c r="B100" s="2"/>
      <c r="C100" s="2"/>
      <c r="D100" s="2"/>
      <c r="E100" s="2"/>
      <c r="F100" s="2"/>
      <c r="G100" s="2"/>
      <c r="H100" s="2"/>
      <c r="I100" s="186"/>
    </row>
    <row r="101" customFormat="1" spans="1:9">
      <c r="A101" s="4" t="s">
        <v>104</v>
      </c>
      <c r="B101" s="4"/>
      <c r="C101" s="4"/>
      <c r="D101" s="4"/>
      <c r="E101" s="4"/>
      <c r="F101" s="4"/>
      <c r="G101" s="4"/>
      <c r="H101" s="4"/>
      <c r="I101" s="4"/>
    </row>
    <row r="102" customFormat="1" spans="1:11">
      <c r="A102" s="16" t="s">
        <v>105</v>
      </c>
      <c r="B102" s="16"/>
      <c r="C102" s="16"/>
      <c r="D102" s="16"/>
      <c r="E102" s="16"/>
      <c r="F102" s="16"/>
      <c r="G102" s="16"/>
      <c r="H102" s="16"/>
      <c r="I102" s="16" t="s">
        <v>13</v>
      </c>
      <c r="K102" s="187"/>
    </row>
    <row r="103" customFormat="1" spans="1:9">
      <c r="A103" s="5" t="s">
        <v>14</v>
      </c>
      <c r="B103" s="6" t="str">
        <f>A10</f>
        <v>MÓDULO 1 - COMPOSIÇÃO DA REMUNERAÇÃO</v>
      </c>
      <c r="C103" s="6"/>
      <c r="D103" s="6"/>
      <c r="E103" s="6"/>
      <c r="F103" s="6"/>
      <c r="G103" s="6"/>
      <c r="H103" s="6"/>
      <c r="I103" s="86">
        <f>I19</f>
        <v>0</v>
      </c>
    </row>
    <row r="104" customFormat="1" spans="1:9">
      <c r="A104" s="129" t="s">
        <v>16</v>
      </c>
      <c r="B104" s="6" t="str">
        <f>A21</f>
        <v>MÓDULO 2 – ENCARGOS E BENEFÍCIOS ANUAIS, MENSAIS E DIÁRIOS</v>
      </c>
      <c r="C104" s="6"/>
      <c r="D104" s="6"/>
      <c r="E104" s="6"/>
      <c r="F104" s="6"/>
      <c r="G104" s="6"/>
      <c r="H104" s="6"/>
      <c r="I104" s="86">
        <f>I50</f>
        <v>0</v>
      </c>
    </row>
    <row r="105" customFormat="1" spans="1:9">
      <c r="A105" s="129" t="s">
        <v>18</v>
      </c>
      <c r="B105" s="6" t="str">
        <f>A52</f>
        <v>MÓDULO 3 – PROVISÃO PARA RESCISÃO</v>
      </c>
      <c r="C105" s="6"/>
      <c r="D105" s="6"/>
      <c r="E105" s="6"/>
      <c r="F105" s="6"/>
      <c r="G105" s="6"/>
      <c r="H105" s="6"/>
      <c r="I105" s="86">
        <f>I60</f>
        <v>0</v>
      </c>
    </row>
    <row r="106" customFormat="1" spans="1:11">
      <c r="A106" s="5" t="s">
        <v>20</v>
      </c>
      <c r="B106" s="6" t="str">
        <f>A62</f>
        <v>MÓDULO 4 – CUSTO DE REPOSIÇÃO DO PROFISSIONAL AUSENTE</v>
      </c>
      <c r="C106" s="6"/>
      <c r="D106" s="6"/>
      <c r="E106" s="6"/>
      <c r="F106" s="6"/>
      <c r="G106" s="6"/>
      <c r="H106" s="6"/>
      <c r="I106" s="86">
        <f>I81</f>
        <v>0</v>
      </c>
      <c r="K106" s="187"/>
    </row>
    <row r="107" customFormat="1" spans="1:11">
      <c r="A107" s="129" t="s">
        <v>22</v>
      </c>
      <c r="B107" s="6" t="str">
        <f>A83</f>
        <v>MÓDULO 5 – INSUMOS DIVERSOS</v>
      </c>
      <c r="C107" s="6"/>
      <c r="D107" s="6"/>
      <c r="E107" s="6"/>
      <c r="F107" s="6"/>
      <c r="G107" s="6"/>
      <c r="H107" s="6"/>
      <c r="I107" s="86">
        <f>I88</f>
        <v>0</v>
      </c>
      <c r="K107" s="187"/>
    </row>
    <row r="108" customFormat="1" spans="1:9">
      <c r="A108" s="13"/>
      <c r="B108" s="9" t="s">
        <v>106</v>
      </c>
      <c r="C108" s="9"/>
      <c r="D108" s="9"/>
      <c r="E108" s="9"/>
      <c r="F108" s="9"/>
      <c r="G108" s="9"/>
      <c r="H108" s="9"/>
      <c r="I108" s="86">
        <f>SUM(I103:I107)</f>
        <v>0</v>
      </c>
    </row>
    <row r="109" customFormat="1" spans="1:11">
      <c r="A109" s="5" t="s">
        <v>24</v>
      </c>
      <c r="B109" s="6" t="str">
        <f>A90</f>
        <v>MÓDULO 6 – CUSTOS INDIRETOS, TRIBUTOS E LUCRO</v>
      </c>
      <c r="C109" s="6"/>
      <c r="D109" s="6"/>
      <c r="E109" s="6"/>
      <c r="F109" s="6"/>
      <c r="G109" s="6"/>
      <c r="H109" s="6"/>
      <c r="I109" s="86">
        <f>I98</f>
        <v>0</v>
      </c>
      <c r="K109" s="188"/>
    </row>
    <row r="110" customFormat="1" spans="1:9">
      <c r="A110" s="130" t="s">
        <v>107</v>
      </c>
      <c r="B110" s="130"/>
      <c r="C110" s="130"/>
      <c r="D110" s="130"/>
      <c r="E110" s="130"/>
      <c r="F110" s="130"/>
      <c r="G110" s="130"/>
      <c r="H110" s="130"/>
      <c r="I110" s="189">
        <f>I108+I109</f>
        <v>0</v>
      </c>
    </row>
    <row r="111" customFormat="1" spans="9:9">
      <c r="I111" s="188"/>
    </row>
    <row r="112" customFormat="1" spans="1:9">
      <c r="A112" s="2"/>
      <c r="B112" s="2"/>
      <c r="C112" s="2"/>
      <c r="D112" s="2"/>
      <c r="E112" s="2"/>
      <c r="F112" s="2"/>
      <c r="G112" s="2"/>
      <c r="H112" s="15"/>
      <c r="I112" s="15"/>
    </row>
    <row r="113" customFormat="1" ht="13.5" hidden="1" customHeight="1" spans="1:9">
      <c r="A113" s="131" t="s">
        <v>108</v>
      </c>
      <c r="B113" s="132"/>
      <c r="C113" s="131" t="s">
        <v>109</v>
      </c>
      <c r="D113" s="132"/>
      <c r="E113" s="131" t="s">
        <v>110</v>
      </c>
      <c r="F113" s="132"/>
      <c r="G113" s="133" t="s">
        <v>111</v>
      </c>
      <c r="H113" s="134" t="s">
        <v>112</v>
      </c>
      <c r="I113" s="190" t="s">
        <v>13</v>
      </c>
    </row>
    <row r="114" customFormat="1" ht="40.5" hidden="1" customHeight="1" spans="1:9">
      <c r="A114" s="135" t="s">
        <v>113</v>
      </c>
      <c r="B114" s="136"/>
      <c r="C114" s="137" t="s">
        <v>114</v>
      </c>
      <c r="D114" s="138"/>
      <c r="E114" s="139"/>
      <c r="F114" s="140"/>
      <c r="G114" s="141" t="s">
        <v>114</v>
      </c>
      <c r="H114" s="142"/>
      <c r="I114" s="191">
        <v>0</v>
      </c>
    </row>
    <row r="115" customFormat="1" hidden="1" customHeight="1" spans="1:9">
      <c r="A115" s="5" t="s">
        <v>115</v>
      </c>
      <c r="B115" s="143"/>
      <c r="C115" s="144" t="s">
        <v>114</v>
      </c>
      <c r="D115" s="145"/>
      <c r="E115" s="146"/>
      <c r="F115" s="147"/>
      <c r="G115" s="148" t="s">
        <v>114</v>
      </c>
      <c r="H115" s="149"/>
      <c r="I115" s="192">
        <v>0</v>
      </c>
    </row>
    <row r="116" customFormat="1" hidden="1" customHeight="1" spans="1:9">
      <c r="A116" s="5" t="s">
        <v>116</v>
      </c>
      <c r="B116" s="143"/>
      <c r="C116" s="144" t="s">
        <v>114</v>
      </c>
      <c r="D116" s="145"/>
      <c r="E116" s="146"/>
      <c r="F116" s="147"/>
      <c r="G116" s="148" t="s">
        <v>114</v>
      </c>
      <c r="H116" s="149"/>
      <c r="I116" s="192">
        <v>0</v>
      </c>
    </row>
    <row r="117" customFormat="1" hidden="1" customHeight="1" spans="1:9">
      <c r="A117" s="5" t="s">
        <v>117</v>
      </c>
      <c r="B117" s="143"/>
      <c r="C117" s="144" t="s">
        <v>114</v>
      </c>
      <c r="D117" s="145"/>
      <c r="E117" s="146"/>
      <c r="F117" s="147"/>
      <c r="G117" s="148" t="s">
        <v>114</v>
      </c>
      <c r="H117" s="149"/>
      <c r="I117" s="192">
        <v>0</v>
      </c>
    </row>
    <row r="118" customFormat="1" hidden="1" customHeight="1" spans="1:9">
      <c r="A118" s="150"/>
      <c r="B118" s="43"/>
      <c r="C118" s="146"/>
      <c r="D118" s="147"/>
      <c r="E118" s="146"/>
      <c r="F118" s="147"/>
      <c r="G118" s="151"/>
      <c r="H118" s="152"/>
      <c r="I118" s="192"/>
    </row>
    <row r="119" customFormat="1" hidden="1" customHeight="1" spans="1:9">
      <c r="A119" s="153"/>
      <c r="B119" s="154"/>
      <c r="C119" s="155"/>
      <c r="D119" s="156"/>
      <c r="E119" s="155"/>
      <c r="F119" s="156"/>
      <c r="G119" s="157"/>
      <c r="H119" s="158"/>
      <c r="I119" s="193"/>
    </row>
    <row r="120" customFormat="1" ht="13.5" hidden="1" customHeight="1" spans="1:9">
      <c r="A120" s="159" t="s">
        <v>118</v>
      </c>
      <c r="B120" s="160"/>
      <c r="C120" s="160"/>
      <c r="D120" s="160"/>
      <c r="E120" s="160"/>
      <c r="F120" s="160"/>
      <c r="G120" s="160"/>
      <c r="H120" s="161"/>
      <c r="I120" s="194">
        <f>SUM(I118:I119)</f>
        <v>0</v>
      </c>
    </row>
    <row r="121" customFormat="1" ht="13.5" hidden="1" customHeight="1"/>
    <row r="122" customFormat="1" hidden="1" customHeight="1" spans="1:9">
      <c r="A122" s="2" t="s">
        <v>119</v>
      </c>
      <c r="B122" s="2" t="s">
        <v>120</v>
      </c>
      <c r="C122" s="2"/>
      <c r="D122" s="2"/>
      <c r="E122" s="2"/>
      <c r="F122" s="2"/>
      <c r="G122" s="2"/>
      <c r="H122" s="15"/>
      <c r="I122" s="15"/>
    </row>
    <row r="123" customFormat="1" ht="13.5" hidden="1" customHeight="1" spans="1:9">
      <c r="A123" s="162" t="s">
        <v>121</v>
      </c>
      <c r="B123" s="163"/>
      <c r="C123" s="163"/>
      <c r="D123" s="163"/>
      <c r="E123" s="163"/>
      <c r="F123" s="163"/>
      <c r="G123" s="163"/>
      <c r="H123" s="163"/>
      <c r="I123" s="195"/>
    </row>
    <row r="124" customFormat="1" ht="13.5" hidden="1" customHeight="1" spans="1:9">
      <c r="A124" s="164"/>
      <c r="B124" s="165" t="s">
        <v>122</v>
      </c>
      <c r="C124" s="166"/>
      <c r="D124" s="166"/>
      <c r="E124" s="166"/>
      <c r="F124" s="166"/>
      <c r="G124" s="166"/>
      <c r="H124" s="167"/>
      <c r="I124" s="190" t="s">
        <v>13</v>
      </c>
    </row>
    <row r="125" customFormat="1" ht="13.5" hidden="1" customHeight="1" spans="1:9">
      <c r="A125" s="139" t="s">
        <v>14</v>
      </c>
      <c r="B125" s="168" t="s">
        <v>123</v>
      </c>
      <c r="C125" s="169"/>
      <c r="D125" s="169"/>
      <c r="E125" s="169"/>
      <c r="F125" s="169"/>
      <c r="G125" s="169"/>
      <c r="H125" s="170"/>
      <c r="I125" s="196">
        <f>I95</f>
        <v>0</v>
      </c>
    </row>
    <row r="126" customFormat="1" hidden="1" customHeight="1" spans="1:9">
      <c r="A126" s="171" t="s">
        <v>16</v>
      </c>
      <c r="B126" s="172" t="s">
        <v>124</v>
      </c>
      <c r="C126" s="173"/>
      <c r="D126" s="173"/>
      <c r="E126" s="173"/>
      <c r="F126" s="173"/>
      <c r="G126" s="173"/>
      <c r="H126" s="174"/>
      <c r="I126" s="197" t="e">
        <f>#REF!</f>
        <v>#REF!</v>
      </c>
    </row>
    <row r="127" customFormat="1" hidden="1" customHeight="1" spans="1:9">
      <c r="A127" s="171" t="s">
        <v>18</v>
      </c>
      <c r="B127" s="175" t="s">
        <v>125</v>
      </c>
      <c r="C127" s="176"/>
      <c r="D127" s="176"/>
      <c r="E127" s="176"/>
      <c r="F127" s="176"/>
      <c r="G127" s="176"/>
      <c r="H127" s="177"/>
      <c r="I127" s="197">
        <f>I98</f>
        <v>0</v>
      </c>
    </row>
    <row r="128" customFormat="1" ht="13.5" hidden="1" customHeight="1" spans="1:9">
      <c r="A128" s="178" t="s">
        <v>126</v>
      </c>
      <c r="B128" s="179"/>
      <c r="C128" s="179"/>
      <c r="D128" s="179"/>
      <c r="E128" s="179"/>
      <c r="F128" s="179"/>
      <c r="G128" s="179"/>
      <c r="H128" s="180"/>
      <c r="I128" s="194" t="e">
        <f>SUM(I125:I127)</f>
        <v>#REF!</v>
      </c>
    </row>
    <row r="129" customFormat="1" ht="13.5" hidden="1" customHeight="1" spans="1:2">
      <c r="A129" s="198" t="s">
        <v>127</v>
      </c>
      <c r="B129" t="s">
        <v>128</v>
      </c>
    </row>
    <row r="130" customFormat="1" hidden="1" customHeight="1"/>
    <row r="131" customFormat="1" hidden="1" customHeight="1"/>
    <row r="132" customFormat="1" hidden="1" customHeight="1" spans="1:2">
      <c r="A132" s="199"/>
      <c r="B132" s="199"/>
    </row>
    <row r="133" customFormat="1" spans="1:9">
      <c r="A133" s="187"/>
      <c r="B133" s="199"/>
      <c r="E133" s="99"/>
      <c r="I133" s="200"/>
    </row>
    <row r="134" customFormat="1" spans="1:9">
      <c r="A134" s="187"/>
      <c r="B134" s="199"/>
      <c r="E134" s="99"/>
      <c r="I134" s="200"/>
    </row>
    <row r="135" customFormat="1" spans="1:9">
      <c r="A135" s="99"/>
      <c r="I135" s="201">
        <f>1-(H95+H96+H97)</f>
        <v>0.8575</v>
      </c>
    </row>
    <row r="136" customFormat="1" spans="1:1">
      <c r="A136" s="99"/>
    </row>
  </sheetData>
  <mergeCells count="167">
    <mergeCell ref="A1:I1"/>
    <mergeCell ref="K1:N1"/>
    <mergeCell ref="Q1:T1"/>
    <mergeCell ref="A3:I3"/>
    <mergeCell ref="B4:H4"/>
    <mergeCell ref="B5:H5"/>
    <mergeCell ref="B6:H6"/>
    <mergeCell ref="K6:M6"/>
    <mergeCell ref="Q6:S6"/>
    <mergeCell ref="B7:H7"/>
    <mergeCell ref="B8:H8"/>
    <mergeCell ref="K8:N8"/>
    <mergeCell ref="A9:I9"/>
    <mergeCell ref="A10:I10"/>
    <mergeCell ref="B11:G11"/>
    <mergeCell ref="B12:G12"/>
    <mergeCell ref="B13:G13"/>
    <mergeCell ref="K13:M13"/>
    <mergeCell ref="B14:G14"/>
    <mergeCell ref="B15:G15"/>
    <mergeCell ref="K15:Q15"/>
    <mergeCell ref="B16:G16"/>
    <mergeCell ref="B17:G17"/>
    <mergeCell ref="B18:G18"/>
    <mergeCell ref="A19:H19"/>
    <mergeCell ref="K20:P20"/>
    <mergeCell ref="A21:I21"/>
    <mergeCell ref="A22:G22"/>
    <mergeCell ref="K22:Q22"/>
    <mergeCell ref="B23:G23"/>
    <mergeCell ref="B24:G24"/>
    <mergeCell ref="A25:H25"/>
    <mergeCell ref="A26:I26"/>
    <mergeCell ref="A27:G27"/>
    <mergeCell ref="K27:P27"/>
    <mergeCell ref="B28:G28"/>
    <mergeCell ref="B29:G29"/>
    <mergeCell ref="B30:G30"/>
    <mergeCell ref="B31:G31"/>
    <mergeCell ref="B32:G32"/>
    <mergeCell ref="B33:G33"/>
    <mergeCell ref="B34:G34"/>
    <mergeCell ref="B35:G35"/>
    <mergeCell ref="A36:G36"/>
    <mergeCell ref="A37:I37"/>
    <mergeCell ref="A38:G38"/>
    <mergeCell ref="B39:G39"/>
    <mergeCell ref="B40:G40"/>
    <mergeCell ref="B41:G41"/>
    <mergeCell ref="B42:G42"/>
    <mergeCell ref="A43:H43"/>
    <mergeCell ref="A44:I44"/>
    <mergeCell ref="A45:I45"/>
    <mergeCell ref="A46:H46"/>
    <mergeCell ref="B47:H47"/>
    <mergeCell ref="B48:H48"/>
    <mergeCell ref="B49:H49"/>
    <mergeCell ref="A50:H50"/>
    <mergeCell ref="A51:I51"/>
    <mergeCell ref="A52:I52"/>
    <mergeCell ref="B53:G53"/>
    <mergeCell ref="B54:G54"/>
    <mergeCell ref="B55:G55"/>
    <mergeCell ref="B56:G56"/>
    <mergeCell ref="B57:G57"/>
    <mergeCell ref="B58:G58"/>
    <mergeCell ref="B59:G59"/>
    <mergeCell ref="A60:H60"/>
    <mergeCell ref="A61:I61"/>
    <mergeCell ref="A62:I62"/>
    <mergeCell ref="A63:G63"/>
    <mergeCell ref="B64:G64"/>
    <mergeCell ref="B65:G65"/>
    <mergeCell ref="B66:G66"/>
    <mergeCell ref="B67:G67"/>
    <mergeCell ref="B68:G68"/>
    <mergeCell ref="B69:G69"/>
    <mergeCell ref="B70:G70"/>
    <mergeCell ref="A71:H71"/>
    <mergeCell ref="A72:I72"/>
    <mergeCell ref="A73:G73"/>
    <mergeCell ref="B74:G74"/>
    <mergeCell ref="A75:H75"/>
    <mergeCell ref="A76:I76"/>
    <mergeCell ref="A77:I77"/>
    <mergeCell ref="A78:H78"/>
    <mergeCell ref="B79:H79"/>
    <mergeCell ref="B80:H80"/>
    <mergeCell ref="A81:H81"/>
    <mergeCell ref="A82:I82"/>
    <mergeCell ref="A83:I83"/>
    <mergeCell ref="B84:G84"/>
    <mergeCell ref="B85:G85"/>
    <mergeCell ref="B86:G86"/>
    <mergeCell ref="B87:G87"/>
    <mergeCell ref="A88:H88"/>
    <mergeCell ref="A89:I89"/>
    <mergeCell ref="A90:I90"/>
    <mergeCell ref="B91:G91"/>
    <mergeCell ref="B92:G92"/>
    <mergeCell ref="B93:G93"/>
    <mergeCell ref="B94:G94"/>
    <mergeCell ref="B95:G95"/>
    <mergeCell ref="B96:G96"/>
    <mergeCell ref="B97:G97"/>
    <mergeCell ref="A98:H98"/>
    <mergeCell ref="B99:I99"/>
    <mergeCell ref="A101:I101"/>
    <mergeCell ref="A102:H102"/>
    <mergeCell ref="B103:H103"/>
    <mergeCell ref="B104:H104"/>
    <mergeCell ref="B105:H105"/>
    <mergeCell ref="B106:H106"/>
    <mergeCell ref="B107:H107"/>
    <mergeCell ref="B108:H108"/>
    <mergeCell ref="B109:H109"/>
    <mergeCell ref="A110:H110"/>
    <mergeCell ref="B112:G112"/>
    <mergeCell ref="A113:B113"/>
    <mergeCell ref="C113:D113"/>
    <mergeCell ref="E113:F113"/>
    <mergeCell ref="A114:B114"/>
    <mergeCell ref="C114:D114"/>
    <mergeCell ref="E114:F114"/>
    <mergeCell ref="A115:B115"/>
    <mergeCell ref="C115:D115"/>
    <mergeCell ref="E115:F115"/>
    <mergeCell ref="A116:B116"/>
    <mergeCell ref="C116:D116"/>
    <mergeCell ref="E116:F116"/>
    <mergeCell ref="A117:B117"/>
    <mergeCell ref="C117:D117"/>
    <mergeCell ref="E117:F117"/>
    <mergeCell ref="A118:B118"/>
    <mergeCell ref="C118:D118"/>
    <mergeCell ref="E118:F118"/>
    <mergeCell ref="A119:B119"/>
    <mergeCell ref="C119:D119"/>
    <mergeCell ref="E119:F119"/>
    <mergeCell ref="A120:H120"/>
    <mergeCell ref="B122:G122"/>
    <mergeCell ref="A123:I123"/>
    <mergeCell ref="B124:H124"/>
    <mergeCell ref="B125:H125"/>
    <mergeCell ref="B126:H126"/>
    <mergeCell ref="B127:H127"/>
    <mergeCell ref="A128:H128"/>
    <mergeCell ref="K2:K3"/>
    <mergeCell ref="K4:K5"/>
    <mergeCell ref="K9:K10"/>
    <mergeCell ref="K11:K12"/>
    <mergeCell ref="K16:K17"/>
    <mergeCell ref="K18:K19"/>
    <mergeCell ref="K23:K24"/>
    <mergeCell ref="K25:K26"/>
    <mergeCell ref="M4:M5"/>
    <mergeCell ref="M11:M12"/>
    <mergeCell ref="N4:N5"/>
    <mergeCell ref="N11:N12"/>
    <mergeCell ref="P18:P19"/>
    <mergeCell ref="P25:P26"/>
    <mergeCell ref="Q2:Q3"/>
    <mergeCell ref="Q4:Q5"/>
    <mergeCell ref="Q18:Q19"/>
    <mergeCell ref="Q25:Q26"/>
    <mergeCell ref="S4:S5"/>
    <mergeCell ref="T4:T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PREÇO POR EMPREGADO</vt:lpstr>
      <vt:lpstr>INSUMOS E MATERIAIS</vt:lpstr>
      <vt:lpstr>UNIFORMES</vt:lpstr>
      <vt:lpstr>COMPLEMENTO</vt:lpstr>
      <vt:lpstr>ÁREAS</vt:lpstr>
      <vt:lpstr>VALORES LIMITES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CPL</cp:lastModifiedBy>
  <dcterms:created xsi:type="dcterms:W3CDTF">2010-12-08T17:56:00Z</dcterms:created>
  <cp:lastPrinted>2018-06-20T11:09:00Z</cp:lastPrinted>
  <dcterms:modified xsi:type="dcterms:W3CDTF">2018-09-26T14:49:27Z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1046-10.2.0.7439</vt:lpwstr>
  </property>
</Properties>
</file>